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Vishrut\Desktop\24.07.2023\New folder\"/>
    </mc:Choice>
  </mc:AlternateContent>
  <xr:revisionPtr revIDLastSave="0" documentId="13_ncr:1_{D665982A-61CA-42CB-BC5E-3C45C6A96482}" xr6:coauthVersionLast="47" xr6:coauthVersionMax="47" xr10:uidLastSave="{00000000-0000-0000-0000-000000000000}"/>
  <bookViews>
    <workbookView xWindow="-108" yWindow="-108" windowWidth="23256" windowHeight="12456" tabRatio="637" xr2:uid="{00000000-000D-0000-FFFF-FFFF00000000}"/>
  </bookViews>
  <sheets>
    <sheet name="ABSTRACT SHEET" sheetId="6" r:id="rId1"/>
    <sheet name="boq - toilet areas" sheetId="1" r:id="rId2"/>
    <sheet name="boq - boxes" sheetId="2" r:id="rId3"/>
    <sheet name="boq - president box" sheetId="7" r:id="rId4"/>
    <sheet name="boq - press box" sheetId="8" r:id="rId5"/>
    <sheet name="boq - electrical works" sheetId="3" r:id="rId6"/>
    <sheet name="boq - plumbing works" sheetId="5" r:id="rId7"/>
    <sheet name="boq - mca office"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9" l="1"/>
  <c r="C25" i="9"/>
  <c r="C11" i="9"/>
  <c r="C53" i="8" l="1"/>
  <c r="C51" i="8"/>
  <c r="C49" i="8"/>
  <c r="C47" i="8"/>
  <c r="C45" i="8"/>
  <c r="C43" i="8"/>
  <c r="C41" i="8"/>
  <c r="C39" i="8"/>
  <c r="C37" i="8"/>
  <c r="C35" i="8"/>
  <c r="C33" i="8"/>
  <c r="C31" i="8"/>
  <c r="C29" i="8"/>
  <c r="C27" i="8"/>
  <c r="C25" i="8"/>
  <c r="C23" i="8"/>
  <c r="C21" i="8"/>
  <c r="C19" i="8"/>
  <c r="C17" i="8"/>
  <c r="C15" i="8"/>
  <c r="C13" i="8"/>
  <c r="C11" i="8"/>
  <c r="C9" i="8"/>
  <c r="C5" i="8"/>
  <c r="C7" i="8"/>
  <c r="J19" i="2" l="1"/>
  <c r="C113" i="5"/>
  <c r="C111" i="5"/>
  <c r="C109" i="5"/>
  <c r="C73" i="5"/>
  <c r="C66" i="5"/>
  <c r="C45" i="5"/>
  <c r="C40" i="5"/>
  <c r="C26" i="5"/>
  <c r="C24" i="5"/>
  <c r="C68" i="7" l="1"/>
  <c r="N10" i="3" l="1"/>
  <c r="N158" i="3"/>
  <c r="N147" i="3"/>
  <c r="N144" i="3"/>
  <c r="N142" i="3"/>
  <c r="N93" i="3"/>
  <c r="N91" i="3"/>
  <c r="N89" i="3"/>
  <c r="N87" i="3"/>
  <c r="N85" i="3"/>
  <c r="N83" i="3"/>
  <c r="N81" i="3"/>
  <c r="N79" i="3"/>
  <c r="N77" i="3"/>
  <c r="N75" i="3"/>
  <c r="N73" i="3"/>
  <c r="N71" i="3"/>
  <c r="N69" i="3"/>
  <c r="J67" i="3"/>
  <c r="I67" i="3"/>
  <c r="C67" i="3"/>
  <c r="J65" i="3"/>
  <c r="N65" i="3" s="1"/>
  <c r="N63" i="3"/>
  <c r="N61" i="3"/>
  <c r="N59" i="3"/>
  <c r="N53" i="3"/>
  <c r="M51" i="3"/>
  <c r="L51" i="3"/>
  <c r="J51" i="3"/>
  <c r="C51" i="3"/>
  <c r="M49" i="3"/>
  <c r="L49" i="3"/>
  <c r="K49" i="3"/>
  <c r="J49" i="3"/>
  <c r="I49" i="3"/>
  <c r="H49" i="3"/>
  <c r="C49" i="3"/>
  <c r="N47" i="3"/>
  <c r="N45" i="3"/>
  <c r="H43" i="3"/>
  <c r="N43" i="3" s="1"/>
  <c r="N41" i="3"/>
  <c r="A8" i="3"/>
  <c r="A10" i="3" s="1"/>
  <c r="A12" i="3" s="1"/>
  <c r="A14" i="3" s="1"/>
  <c r="A16" i="3" s="1"/>
  <c r="A18" i="3" s="1"/>
  <c r="A20" i="3" s="1"/>
  <c r="A22" i="3" s="1"/>
  <c r="A25" i="3" s="1"/>
  <c r="A27" i="3" l="1"/>
  <c r="A29" i="3" s="1"/>
  <c r="A31" i="3" s="1"/>
  <c r="A33" i="3" s="1"/>
  <c r="A35" i="3" s="1"/>
  <c r="A37" i="3" s="1"/>
  <c r="N49" i="3"/>
  <c r="N51" i="3"/>
  <c r="N67" i="3"/>
  <c r="A41" i="3" l="1"/>
  <c r="A43" i="3" s="1"/>
  <c r="A45" i="3" s="1"/>
  <c r="A47" i="3" s="1"/>
  <c r="A49" i="3" l="1"/>
  <c r="A51" i="3" s="1"/>
  <c r="A53" i="3" s="1"/>
  <c r="A55" i="3" s="1"/>
  <c r="A57" i="3" s="1"/>
  <c r="A59" i="3" s="1"/>
  <c r="A61" i="3" s="1"/>
  <c r="A63" i="3" s="1"/>
  <c r="A65" i="3" s="1"/>
  <c r="A67" i="3" s="1"/>
  <c r="A69" i="3" s="1"/>
  <c r="A71" i="3" s="1"/>
  <c r="A73" i="3" s="1"/>
  <c r="A75" i="3" s="1"/>
  <c r="A77" i="3" s="1"/>
  <c r="A79" i="3" s="1"/>
  <c r="A81" i="3" s="1"/>
  <c r="A83" i="3" s="1"/>
  <c r="A85" i="3" s="1"/>
  <c r="A87" i="3" s="1"/>
  <c r="A89" i="3" s="1"/>
  <c r="A91" i="3" s="1"/>
  <c r="A93" i="3" s="1"/>
  <c r="A96" i="3" l="1"/>
  <c r="A97" i="3" s="1"/>
  <c r="A100" i="3" l="1"/>
  <c r="A102" i="3" s="1"/>
  <c r="A104" i="3" s="1"/>
  <c r="A106" i="3" s="1"/>
  <c r="A108" i="3" s="1"/>
  <c r="A110" i="3" s="1"/>
  <c r="A112" i="3" s="1"/>
  <c r="A114" i="3" s="1"/>
  <c r="A116" i="3" s="1"/>
  <c r="A118" i="3" s="1"/>
  <c r="A120" i="3" s="1"/>
  <c r="A122" i="3" s="1"/>
  <c r="A124" i="3" s="1"/>
  <c r="A126" i="3" s="1"/>
  <c r="A128" i="3" s="1"/>
  <c r="A130" i="3" s="1"/>
  <c r="A132" i="3" s="1"/>
  <c r="A134" i="3" s="1"/>
  <c r="A136" i="3" s="1"/>
  <c r="A138" i="3" s="1"/>
  <c r="A140" i="3" s="1"/>
  <c r="A142" i="3" s="1"/>
  <c r="A144" i="3" s="1"/>
  <c r="A147" i="3" l="1"/>
  <c r="A149" i="3" s="1"/>
  <c r="A151" i="3" s="1"/>
  <c r="A153" i="3" s="1"/>
  <c r="A155" i="3" s="1"/>
  <c r="A158" i="3" l="1"/>
  <c r="A160" i="3" s="1"/>
  <c r="A162" i="3" s="1"/>
  <c r="A164" i="3" s="1"/>
  <c r="A166" i="3" s="1"/>
  <c r="A168" i="3" s="1"/>
  <c r="A170" i="3" s="1"/>
  <c r="A173" i="3" s="1"/>
  <c r="A175" i="3" s="1"/>
  <c r="A177" i="3" s="1"/>
  <c r="A179" i="3" s="1"/>
  <c r="A181" i="3" s="1"/>
  <c r="C31" i="2"/>
</calcChain>
</file>

<file path=xl/sharedStrings.xml><?xml version="1.0" encoding="utf-8"?>
<sst xmlns="http://schemas.openxmlformats.org/spreadsheetml/2006/main" count="786" uniqueCount="358">
  <si>
    <t>SR.NO</t>
  </si>
  <si>
    <t>DESCRIPTION</t>
  </si>
  <si>
    <t>UNIT</t>
  </si>
  <si>
    <t>QUANTITY</t>
  </si>
  <si>
    <t>RATE</t>
  </si>
  <si>
    <t>AMOUNT</t>
  </si>
  <si>
    <t>A</t>
  </si>
  <si>
    <t>WATERPROOFING WORKS</t>
  </si>
  <si>
    <t>TOILET AREAS</t>
  </si>
  <si>
    <t>SqM</t>
  </si>
  <si>
    <t>CuM</t>
  </si>
  <si>
    <t>OVERHEAD WATER TANK</t>
  </si>
  <si>
    <t>Kg</t>
  </si>
  <si>
    <t>B</t>
  </si>
  <si>
    <t>Bags</t>
  </si>
  <si>
    <t>C</t>
  </si>
  <si>
    <t>SQM</t>
  </si>
  <si>
    <t>D</t>
  </si>
  <si>
    <t>TILE WORKS</t>
  </si>
  <si>
    <t>Providing &amp; laying in position 18-19 mm thk of 150 mm height, mirror polished granite skirting (M/C and M/C polished) of approved shade for bottom skirting of toilet dados /staircase and other areas fixed with CM (1:3), joints filled with acrylic adhesive compound with matching pigment to provide uniform texture and finish, etc. complete as per drawing and as directed.</t>
  </si>
  <si>
    <t>Rmt</t>
  </si>
  <si>
    <t>E</t>
  </si>
  <si>
    <t>PLUMBING WORKS</t>
  </si>
  <si>
    <t>Sq M</t>
  </si>
  <si>
    <t>100mm dia.</t>
  </si>
  <si>
    <t>75mm dia.</t>
  </si>
  <si>
    <t>50mm dia.</t>
  </si>
  <si>
    <t>Making holes of 6" in RCC slab,beam,chajja &amp; making good the same using core cutting machine etc complete as directed</t>
  </si>
  <si>
    <t>DOOR WORKS</t>
  </si>
  <si>
    <t>FABRICATION WORKS</t>
  </si>
  <si>
    <t>M.S. chequered plate with supporting M.S. structures as per design and specificatios for cable trench and working plate for in plumbing duct.</t>
  </si>
  <si>
    <t>PAINTING FOR DUCTS</t>
  </si>
  <si>
    <t>Providing and applying External paint  to duct wall and all plumbing pipes including schafolding and surface preparation after enssuring all joints made and plumbing hole leak proof.</t>
  </si>
  <si>
    <t>Nos</t>
  </si>
  <si>
    <t>TOTAL</t>
  </si>
  <si>
    <r>
      <rPr>
        <b/>
        <sz val="11"/>
        <color rgb="FF000000"/>
        <rFont val="Calibri"/>
        <family val="2"/>
        <scheme val="minor"/>
      </rPr>
      <t>Injection of cementetious grout</t>
    </r>
    <r>
      <rPr>
        <sz val="11"/>
        <color rgb="FF000000"/>
        <rFont val="Calibri"/>
        <family val="2"/>
        <scheme val="minor"/>
      </rPr>
      <t xml:space="preserve"> using PVC Sockets in RCC Structures etc including capping,nippling , paint if require as directed by PMC.</t>
    </r>
  </si>
  <si>
    <r>
      <rPr>
        <b/>
        <sz val="11"/>
        <color rgb="FF000000"/>
        <rFont val="Calibri"/>
        <family val="2"/>
        <scheme val="minor"/>
      </rPr>
      <t>Providing &amp; applying 12 mm thk. internal cement plaster</t>
    </r>
    <r>
      <rPr>
        <sz val="11"/>
        <color rgb="FF000000"/>
        <rFont val="Calibri"/>
        <family val="2"/>
        <scheme val="minor"/>
      </rPr>
      <t xml:space="preserve"> in C.M. 1:5 including waterproofing compound mixed in the proportion as per Manufacturer's recommendation to toilet walls upto required height to create proper finish &amp; level's before tiles fixing for dados including watering, curing,scaffolding, breacking, chipping etc. complete as directed.</t>
    </r>
  </si>
  <si>
    <t xml:space="preserve">SR NO </t>
  </si>
  <si>
    <t>Providing and laying in position flooring of granite stone of approved shade and size 18mm to 20mm thick on bed 1:6 cement mortar including cement floats striking joints, pointing in C.M. 1:3 curing and cleaning etc. complete.
Bacic rate of granite - 350rs / sft</t>
  </si>
  <si>
    <t>smt</t>
  </si>
  <si>
    <t>Providing and fixing machine cut machine polished 18 mm to 20 mm thick granite stone for cladding and risers of steps of approved colour and shade on  bed  of  1:4  Cement  mortar  including  float  filling joints  with  neat  cement slurry curing polishing and cleaning  etc. complete.</t>
  </si>
  <si>
    <t>Providing and fixing luxury Vinyl tile flooring in plank form as per manufacturer's instruction manual and of the shade and size as approved by the architect</t>
  </si>
  <si>
    <t>Supplying &amp; Installing Stainless Steel Railing of with Top rail using S.S.Pipe of Grade AISI -304 using 51 mm diapipe with wall thickness of 1:6 mm inclding fabrication ,Cleaning ,Buffing &amp; polishing etc.complete. Mid rail by using S.S.PipeofGrade AISI -304 with 2 Nos. S.S. pipes of 16 mm dia&amp; 12 mm thick toughened glass pannel including fabrication, Cleaning ,Buffing &amp;polishing etc. complete . The BALUSTAR is to be of satin finish stainless steel vertical post ( Balustar ) of AISI 304 grade of 47R4series ,etc.complete.(The height of the railing is to be 1.05 meter)</t>
  </si>
  <si>
    <t>Supply and installation of Demountable Modular Aluminium Frame Glass Partition, Single glazed system compromising of 10mm Toughnend Glass and Aluminium profile Sections of size 75MM x 30MM for fixing at Floor level and at false ceiling level with approximate brackets and expansion bolts of standardised S.S. Finish. All Hardware made of standardised S.S. finish etc. complete. The Profile features and double sided adhesive tape guarantees perfect structural union and sound insulation. This item is inclusive of a glass door opening of size .9 x 2.1m with all acessorries inclusive</t>
  </si>
  <si>
    <t>Providing and applying Royale Luxury Emulsion of approved make on internal wall surface as  detailed  below  Scrapping  for  surface  with  emery  paper  and  wipe  clean  for  area.   wall primer with  brush  by adding mineral     turpentine oil by 8 to 10 % or water by 15 to 20% allowing to dry  for 6 to  8 hoursAfter applying acrylic wall putty with appropriate prpportion of water of allow to dry for period of  4  to  6  hours  of  activity.  Scrapping  with  emery  paper   and  wipe  clean  Applying paints Royale Luxury emulsion 1st coat with brush water content water 40 to 45%   or 65 to 70% by role Applying paints Royale luxury emulsion 2nd coat with brush with water content 40 to 45%  or 65 to 70 % by roller.</t>
  </si>
  <si>
    <t>Providing  and  applying  plaster  /  wall  punning  with  plaster  of  paris  (  with  plaster  of  paris material)  in  10  to  13  millimeter  thickness  to previously plastered surface / or on newly brick surface ( Excluding rough cast plaster ) in all position including preparing and Finishing the surface scaffolding etc.complete.</t>
  </si>
  <si>
    <t>Providing and fixing artificial marble / quartz marble ob vanity counter by applyting epoxy glue in line level complete as per drawing and design by the architect.
Basic rate of marble - 450rs / sft</t>
  </si>
  <si>
    <t>Providing and fixing solid core flush door shutter in single leaf 32 mm thick decorative type of exterior grade as per detailed drawings approved face veneers 3 mm thick on both faces or as directed, all necessary beads, mouldings and lipping, wrought iron hold fasts, chromium plated  fixtures  and  fastenings,  with  brass  mortise  lock,  chromium  plated  handles  on  both sides, and finishing with French Polish etc. complete.</t>
  </si>
  <si>
    <t xml:space="preserve">Supplying and fixing fix back tip up chairs gaving below mentioned properties
Stand – Base to be 200 x 75 x 6 mm. M.S.Flat welded to 38 x 38 x 2 mm, CRCA
tube 22”, long further supported to 38 x 38 x 2 mm – 11” long CRCA tube.
➢ Tip – Up movement supported by 200 x 75 x 6 mm M.S.Flat with M.S. twin
support 12 mm in Dia.
➢ Seat Bracket to be 12 x 25 x 100 mm M.S.Flat welded to a plate of 80 x 100 x 3
mm.
➢ Back Bracket to be 200 x 70 x 70 mm of 1.6 mm thick, CRCA sheet with 2
longitudinal holes for bolting
Back
➢ Back made of 14 mm thick plywood size 480 x 430 mm, fused with Polyurethane foam of 480 x 430 mm having density of 48 +/- 5 kg/m3 and duly upholstered with foam laminated fabric cover. All bolts to be received by dash nuts CNC milled threaded and nailed of size 20 x 10 mm.
</t>
  </si>
  <si>
    <t>nos</t>
  </si>
  <si>
    <t>➢ Seat
➢ Seat made of 18 mm thick bent plywood, size 480 x 430 mm, fused with polyurethane foam of 480 x 430 mm having density of 50 +/- 5 kg/m3 and duly upholstered with foam laminated fabric cover. All bolts to be received by dash nuts CNC milled threaded and nailed of size 20 x 10 mm.
• Spring for tip-up movement:
➢ Spring for seat auto tip-up torsion (Confirming to grade 2) tested for 5,000 cycles, to be used for tip-up movement.
➢ Side Panel
➢ All side panels to be of 12 mm plywood fused with foam laminated fabric to cover all metal parts.
• Upholstery Fabric
➢ 100% polyester stretch fabric available in various colours, to be fused with 5mm / 7.5mm foam, wherever quilting is required.
➢ Option of FR coated fabric passing test BS-EN-1021:1&amp;2 / BS 5852 Part 1.
➢ Option of Inherent FR fabric passing test FAR 25.853/Part-I.
• ARM REST– OPTIONS
• Wooden Waterfall Handles / Black PU arms
➢ To be of size 430 x 30 x 60 mm, polished in natural or shade as desired by client.
• Small Cup holders
➢ Size 480 x 100 x 40 mm duly ribbed and supported by 12mm thick plywood insert, size 360 x 65 mm duly cushioned and upholstered.
Installation
➢ For installation, chairs are bolted to the ground using chemical fasteners of Hilti or any other similar brand.</t>
  </si>
  <si>
    <t>Providing and fixing 2 seater sofa as the drawings and design suggested by the architect</t>
  </si>
  <si>
    <t>Providing and fixing 3 seater sofa as the drawings and design suggested by the architect</t>
  </si>
  <si>
    <t>Providing and fixing 1 seater sofa as the drawings and design suggested by the architect</t>
  </si>
  <si>
    <t>Providing and fixing centre table as the drawings and design suggested by the architect</t>
  </si>
  <si>
    <t>RENOVATION AND REFURBISHMENT WORKS OF TOILETS AND BOXES AT WANKHEDE STADIUM</t>
  </si>
  <si>
    <t>BOQ FOR TOILET AREAS</t>
  </si>
  <si>
    <r>
      <t xml:space="preserve">Supplying &amp; erecting triple pole and neutral Per phase isolation distribution board (PPI Vertical TPNDB) with double door surface/ flush mounted SPMCB of 18 poles, 6 WAY on iron/ GI frame/wooden board.(horizontal busbar type) as per specification  </t>
    </r>
    <r>
      <rPr>
        <b/>
        <sz val="11"/>
        <color indexed="10"/>
        <rFont val="Calibri"/>
        <family val="2"/>
      </rPr>
      <t xml:space="preserve">(View Box Power Distribution Board)
</t>
    </r>
    <r>
      <rPr>
        <b/>
        <sz val="11"/>
        <rFont val="Calibri"/>
        <family val="2"/>
      </rPr>
      <t xml:space="preserve">Incomer :- </t>
    </r>
    <r>
      <rPr>
        <sz val="11"/>
        <color indexed="8"/>
        <rFont val="Calibri"/>
        <family val="2"/>
      </rPr>
      <t xml:space="preserve">TPN MCB 32/40 A, C- series in provided distribution board as per specification 
</t>
    </r>
    <r>
      <rPr>
        <b/>
        <sz val="11"/>
        <color indexed="8"/>
        <rFont val="Calibri"/>
        <family val="2"/>
      </rPr>
      <t xml:space="preserve">Outgoing :- </t>
    </r>
    <r>
      <rPr>
        <sz val="11"/>
        <color indexed="8"/>
        <rFont val="Calibri"/>
        <family val="2"/>
      </rPr>
      <t xml:space="preserve">3 No =  2 pole RCCB/RCBO only of electromagnetic type with 30 mA sensitivity and having capacity of 32 A complete as per specification.
</t>
    </r>
    <r>
      <rPr>
        <b/>
        <sz val="11"/>
        <color indexed="8"/>
        <rFont val="Calibri"/>
        <family val="2"/>
      </rPr>
      <t>Outgoing :-</t>
    </r>
    <r>
      <rPr>
        <sz val="11"/>
        <color indexed="8"/>
        <rFont val="Calibri"/>
        <family val="2"/>
      </rPr>
      <t xml:space="preserve"> 18 No = SPMCB 6A to 32A, C-series  in provided distribution board as per specification with all Accessories etc complete. </t>
    </r>
  </si>
  <si>
    <t>Supplying &amp; erecting original 1.25 mm CRCA sheet metal enclosures with 10A, 2 pin plug and earth socket and 10A, 3 pin plug top with 10A single pole miniature circuit breakers erected on angle iron/ GI frame complete.</t>
  </si>
  <si>
    <t>Supplying &amp; erecting original 1.25 mm CRCA sheet metal enclosures with 20A, 2 pin plug &amp; earth socket and 20A. 3 pin plug top with 20A/30A single pole MCB complete erected on angle iron/ GI frame.</t>
  </si>
  <si>
    <t>Supplying &amp; erecting original 1.25 mm CRCA sheet metal enclosures with 30A, 3 pin plug &amp; earth socket and 30 A 3 pin plug top with 30A triple pole MCB complete erected on angle iron/ GI frame.</t>
  </si>
  <si>
    <t>Supplying and erecting 40A MCB with Weather Proof IP 54 rate  enclosure for MCB suitable for upto 40A ELCB+MCB complete.</t>
  </si>
  <si>
    <t>Supplying and erecting 63A MCB with Weather Proof IP 54 rate  enclosure for MCB suitable for upto 63A ELCB+MCB complete.</t>
  </si>
  <si>
    <t>Supplying &amp; erecting CRCA sheet metal one way enclosures suitable for DP MCB /TP MCB /FP MCB erected on angle iron/GI frame complete.</t>
  </si>
  <si>
    <t>LT WORK (MAIN ARMOURED CABLES, CABLE TRAY, FLOOR TRUNKING, PVC TRUNKING DISTRIBUTION WORK)</t>
  </si>
  <si>
    <t xml:space="preserve">Supplying, erecting &amp; terminating XLPE armoured cable 4 core 25 sq. mm. aluminium conductor FRLS with continuous 5.48 sq. mm. (12 SWG) G.I. earth wire complete erected with glands &amp; lugs, on wall/ trusses/pole or laid in provided trench/ pipe as per specification </t>
  </si>
  <si>
    <t xml:space="preserve">Supplying, erecting &amp; terminating XLPE armoured cable 4 core 4 sq. mm. copper conductor FRLS continuous 5.48 sq. mm. (12 SWG) G.I. earth wire complete erected with glands &amp; lugs, on wall/ trusses/ pole or laid in provided trench/ pipe as per specification </t>
  </si>
  <si>
    <t xml:space="preserve">Supplying, erecting &amp; terminating XLPE armoured cable 4 core 6 sq. mm. copper conductor FRLS continuous 5.48 sq. mm. (12 SWG) G.I. earth wire complete erected with glands &amp; lugs, on wall/ trusses/ pole or laid in provided trench/ pipe as per specification </t>
  </si>
  <si>
    <t xml:space="preserve">Supplying, erecting &amp; terminating XLPE armoured cable 4 core 10 sq. mm. copper conductor FRLS continuous 5.48 sq. mm. (12 SWG) G.I. earth wire complete erected with glands &amp; lugs, on wall/ trusses/ pole or laid in provided trench/ pipe as per specification </t>
  </si>
  <si>
    <t xml:space="preserve">Supplying, erecting &amp; terminating XLPE armoured cable 4 core 16 sq. mm. copper conductor with FRLS continuous 5.48 sq. mm. (12 SWG) G.I. earth wire complete erected with glands &amp; lugs, on wall/ trusses/ pole or laid in provided trench/ pipe as per specification </t>
  </si>
  <si>
    <t>Providing &amp; erecting Hot dipped galvanized perforated type cable tray manufactured from 16 swg (1.6 mm thick) GI sheet of 150 mm width &amp; 75 mm height complete with necessary coupler plates, Tee, Bends, 4way &amp; hardware in approved manner.</t>
  </si>
  <si>
    <t>Providing &amp; erecting Hot dipped galvanized perforated type cable tray manufactured from 16 swg (1.6 mm thick) GI sheet of 200 mm width &amp; 75 mm height complete with necessary coupler plates, Tee, Bends, 4way &amp; hardware in approved manner.</t>
  </si>
  <si>
    <t>LT WORK (MAIN CIRCUIT WIRING, CONDUIT, SWITCH SOCKET MODULE DETAILS DISTRIBUTION WORK)</t>
  </si>
  <si>
    <t>POINT WIRING</t>
  </si>
  <si>
    <r>
      <t>Primary Point wiring for light/fan/bell hybrid type (Surface type under false ceiling and concealed type for drops &amp; switch boards on walls) in min 20 mm PVC conduit  with 1.5 sq.mm. (2+1E) FRLSH grade copper wires, modular type switch, earthing and required accessories as per specification</t>
    </r>
    <r>
      <rPr>
        <b/>
        <sz val="11"/>
        <color indexed="8"/>
        <rFont val="Calibri"/>
        <family val="2"/>
      </rPr>
      <t xml:space="preserve"> (Note:- Maximum Length Upto 6 to 10 Mtr from Switchboard)</t>
    </r>
  </si>
  <si>
    <r>
      <t xml:space="preserve">Secondary point wiring for additional light/ bell point, hybrid type (Surface type under false ceiling type in min 20 mm FRLS grade PVC conduit with 1.5 sq.mm. (2+1E) FRLSH gradecopper wires with required accessories as per specification </t>
    </r>
    <r>
      <rPr>
        <b/>
        <sz val="11"/>
        <color indexed="8"/>
        <rFont val="Calibri"/>
        <family val="2"/>
      </rPr>
      <t>(Note:- Maximum Length Upto 3 to 5 Mtr from Primary Point)</t>
    </r>
  </si>
  <si>
    <r>
      <t xml:space="preserve">Group Control Light Point Wiring 4-8 Points Controlled hybrid type (Surface type under false ceiling type in min 20 mm FRLS grade PVC conduit with 1.5 sq.mm. (2+1E) FRLSH gradecopper wires with required accessories as per specification by One 15 A SP Switch </t>
    </r>
    <r>
      <rPr>
        <b/>
        <sz val="11"/>
        <color indexed="8"/>
        <rFont val="Calibri"/>
        <family val="2"/>
      </rPr>
      <t>(Note:- Maximum Length Upto 20 to 25 Mtr from Switchboard)</t>
    </r>
  </si>
  <si>
    <r>
      <t xml:space="preserve">Group Control Light Point Wiring 4-8 Points Controlled hybrid type (Surface type under false ceiling type in min 20 mm FRLS grade PVC conduit with 1.5 sq.mm. (2+1E) FRLSH gradecopper wires with required accessories as per specification by One 16 A SPMCB </t>
    </r>
    <r>
      <rPr>
        <b/>
        <sz val="11"/>
        <color indexed="8"/>
        <rFont val="Calibri"/>
        <family val="2"/>
      </rPr>
      <t>(Note:- Maximum Length Upto 35 to 40 Mtr from Switchboard)</t>
    </r>
  </si>
  <si>
    <t>MAIN CIRCUIT WIRING</t>
  </si>
  <si>
    <t xml:space="preserve">Supplying &amp; erecting mains with 2x1.5 sq.mm. and earth wire 1.5 sq.mm FRLSH PVC copper wire, in HMS PVC conduit min. 20mm dia as per specification </t>
  </si>
  <si>
    <t xml:space="preserve">Supplying &amp; erecting mains with 2x2.5 sq.mm. and earth wire 1.5 sq.mm FRLSH PVC copper wire in HMS PVC conduit min. 20mm dia. as per specification </t>
  </si>
  <si>
    <t xml:space="preserve">Supplying &amp; erecting mains with 2x4 sq.mm. and earth wire 2.5 sq.mm FRLSH PVC copper wire in HMS PVC conduit min. 20mm dia, as per specification </t>
  </si>
  <si>
    <t xml:space="preserve">Supplying &amp; laying HMS PVC conduit 20 mm dia. With necessary accessories in RCC work/false ceiling/false flooring / Wall Concealed as per specification </t>
  </si>
  <si>
    <t xml:space="preserve">Supplying &amp; laying HMS PVC conduit 25 mm dia with necessary accessories in RCC work/false ceiling/false flooring  Wall Concealed  as per specification </t>
  </si>
  <si>
    <t>Supplying and erecting unbreakable concealed type modular switch box with double mounting plate for 1 module duly erected flush to wall with required chiselling and finishing with cement mortar / POP as per required to match the background..</t>
  </si>
  <si>
    <t>Supplying and erecting unbreakable concealed type modular switch box with double mounting plate for 2 module duly erected flush to wall with required chiselling and finishing with cement mortar / POP as per required to match the background..</t>
  </si>
  <si>
    <t>Supplying and erecting unbreakable concealed type modular switch box with double mounting plate for 3 module duly erected flush to wall with required chiselling and finishing with cement mortar / POP as per required to match the background..</t>
  </si>
  <si>
    <t>Supplying and erecting unbreakable concealed type modular switch box with double mounting plate for 4 module duly erected flush to wall with required chiselling and finishing with cement mortar / POP as per required to match the background..</t>
  </si>
  <si>
    <t>Supplying and erecting unbreakable concealed type modular switch box with double mounting plate for 6 module duly erected flush to wall with required chiselling and finishing with cement mortar / POP as per required to match the background..</t>
  </si>
  <si>
    <t>Supplying and erecting unbreakable concealed type modular switch box with double mounting plate for 8 module duly erected flush to wall with required chiselling and finishing with cement mortar / POP as per required to match the background..</t>
  </si>
  <si>
    <t>Supplying and erecting unbreakable concealed type modular switch box with double mounting plate for 12  module duly erected flush to wall with required chiselling and finishing with cement mortar / POP as per required to match the background..</t>
  </si>
  <si>
    <t>Supplying and erecting ISI mark modular type switch 6A / 10A duly erected on provided plate and box with wiring connections complete.</t>
  </si>
  <si>
    <t>Supplying and erecting ISI mark modular type switch 16A duly erected on provided plate and box with wiring connections complete.</t>
  </si>
  <si>
    <t>Supplying and erecting ISI mark modular type switch one way 16 / 20 A, duly erected on provided plate and box with wiring connections complete with neon indicator.</t>
  </si>
  <si>
    <t>Supplying and erecting ISI mark modular type 3 pin 6A multi sockets with safety shutter, duly erected on provided plate and box with wiring connections complete.</t>
  </si>
  <si>
    <t>Supplying and erecting ISI mark modular type 3 pin 6 / 16A multi socket with safety shutter, duly erected on provided plate and box with wiring connections complete.</t>
  </si>
  <si>
    <t>Supplying and erecting ISI mark modular type 3 pin 20A multi socket with safety shutter, duly erected on provided plate and box with wiring connections complete.</t>
  </si>
  <si>
    <t>Supplying and erecting ISI mark modular type (two module) electronic step regulator for fan, duly erected on provided plate and box with wiring connections complete.</t>
  </si>
  <si>
    <t>Supplying and erecting ISI mark modular type blanking plate one module, duly erected on provided plate &amp; box.</t>
  </si>
  <si>
    <t>Supplying and erecting ISI mark modular type bell-push 6A / 10A duly erected on provided plate and box with wiring connections complete.</t>
  </si>
  <si>
    <t>Supplying and erecting ISI mark modular type bell indicator, duly erected on provided plate and box with wiring connections</t>
  </si>
  <si>
    <t>Supplying and erecting ISI mark modular type buzzer 220 / 250V, duly erected on provided plate and box with wiring connections complete.</t>
  </si>
  <si>
    <t>LT WORK (EARTHING)</t>
  </si>
  <si>
    <t>Supplying and erecting Annealed bare copper wire of high purity of different sizes used for earthing on wall with necessary copper clamps fixed on wall/cable/conduit with screws in an approved manner.</t>
  </si>
  <si>
    <t>Supplying and erecting GI earth wire of high purity of different sizes used for earthing or any other purposes on wall with necessary G. I. Clamps fixed on wall/cable/ conduit with screws in an approved manner.</t>
  </si>
  <si>
    <t>LT WORK (INDOOR, EXTERNAL, LIGHTINGFIXTURES, FANS ETC WORK)</t>
  </si>
  <si>
    <r>
      <t xml:space="preserve">Supply of  finish Decorative Light  with  aluminium body make.  </t>
    </r>
    <r>
      <rPr>
        <b/>
        <sz val="11"/>
        <color indexed="8"/>
        <rFont val="Calibri"/>
        <family val="2"/>
      </rPr>
      <t>(FInal Colour temprature &amp; Asthetics selection/finalisesd by Architects and client)</t>
    </r>
    <r>
      <rPr>
        <sz val="11"/>
        <color indexed="8"/>
        <rFont val="Calibri"/>
        <family val="2"/>
      </rPr>
      <t xml:space="preserve"> </t>
    </r>
    <r>
      <rPr>
        <b/>
        <sz val="11"/>
        <color indexed="8"/>
        <rFont val="Calibri"/>
        <family val="2"/>
      </rPr>
      <t>(Basic Rate Rs 8000)</t>
    </r>
  </si>
  <si>
    <r>
      <t>Supplying and erecting LED mirror light with integrated driver including 7W to 9W lamp with polycarbonate housing and opal diffuser to be fixed above mirror or as required on clamps complete.</t>
    </r>
    <r>
      <rPr>
        <b/>
        <sz val="11"/>
        <color indexed="8"/>
        <rFont val="Calibri"/>
        <family val="2"/>
      </rPr>
      <t xml:space="preserve"> (Basic Rate Rs 655)</t>
    </r>
  </si>
  <si>
    <r>
      <t>Supplying &amp; erecting LED 18W tube light fitting (4 feet) with polycarbonate housing, heat sink, integrated HF electronic driver complete.</t>
    </r>
    <r>
      <rPr>
        <b/>
        <sz val="11"/>
        <color indexed="8"/>
        <rFont val="Calibri"/>
        <family val="2"/>
      </rPr>
      <t xml:space="preserve"> (Basic Rate Rs 560)</t>
    </r>
  </si>
  <si>
    <r>
      <t xml:space="preserve">Supplying &amp; erecting LED 20W tube light fitting (4 feet) with aluminium housing, heat sink, integrated HF electronic driver complete. </t>
    </r>
    <r>
      <rPr>
        <b/>
        <sz val="11"/>
        <color indexed="8"/>
        <rFont val="Calibri"/>
        <family val="2"/>
      </rPr>
      <t>(Basic Rate Rs 660)</t>
    </r>
  </si>
  <si>
    <r>
      <t xml:space="preserve">Supplying and erecting five star rated energy saving Ceiling fan 230 V A.C. 50 cycles 1200 mm complete erected in position as per specification  </t>
    </r>
    <r>
      <rPr>
        <b/>
        <sz val="11"/>
        <color indexed="8"/>
        <rFont val="Calibri"/>
        <family val="2"/>
      </rPr>
      <t xml:space="preserve">(Basic Rate Rs 2500) </t>
    </r>
  </si>
  <si>
    <t>Supplying and erecting fan clamp of 30 x 5 mm. M.S. flat of required length and 10 mm. M.S. bolt and nuts erected with necessary hook of 10 mm. M.S. round bar and painted.</t>
  </si>
  <si>
    <t>Supplying &amp; fixing anchor type fastener fan hook, with 2 nos. of 10 mm dia x 75 mm long with necessary materials for ceiling fan.</t>
  </si>
  <si>
    <t>Supplying and erecting „B‟ grade G.I. pipe / M.S. pipe down rod duly painted for fan complete erected with PVC three core flexible cable 1 sq. mm copper PVC wire.</t>
  </si>
  <si>
    <t>Mtr</t>
  </si>
  <si>
    <t>Supplying and erecting air circulator 450 mm. sweep oscillating type, wall mounting 1440 RPM with speed regulator, overheat protection unit, totally enclosed, flame proof motor suitable for 230/250 Volts single phase, 50 cycles A.C. supply, with one meter of 3 core lead wire and with moisture proof treatment to winding and with ‘E’ class insulation.</t>
  </si>
  <si>
    <t>Supplying pedestal type air circulator 450 mm. sweep oscillating type suitable to work on 230 Volts 50 cycles 1440 RPM with speed regulator, metallic blades, overhead protection unit, totally enclosed, flame proof motor with additional 3 core wire, 5 meter length and hand shield type 3 pin 5A. plug top complete wit moisture proof treatment and ‘E’ class insulation.</t>
  </si>
  <si>
    <r>
      <rPr>
        <b/>
        <u/>
        <sz val="12"/>
        <color indexed="8"/>
        <rFont val="Calibri"/>
        <family val="2"/>
      </rPr>
      <t>FIRE ALARM WORKS</t>
    </r>
    <r>
      <rPr>
        <b/>
        <sz val="12"/>
        <color indexed="8"/>
        <rFont val="Calibri"/>
        <family val="2"/>
      </rPr>
      <t xml:space="preserve">
Note :- Bidder should check,verify, visit the site for existing fire alarm system. Bidder should confirm the make , model of system and  matching with Add on loop card  the existing fire alram system before the tender submission.</t>
    </r>
  </si>
  <si>
    <t xml:space="preserve">Removing &amp; Refixing, commisioning of Existing Smoke detector as per revised interior requirments </t>
  </si>
  <si>
    <t>Supply, Installation, Testing and Commissioning of Smoke detector matching with the existing fire alram system</t>
  </si>
  <si>
    <t>Supplying, installation, testing &amp; commissioning of response indicator on surface/recessed MS Box having two LED, metallic cover complete with all connections etc as required.</t>
  </si>
  <si>
    <t>Supplying &amp; laying of 2x1.5 sqmm fire alarm armoured cable, 600/1000V rated with annealed copper conductor having XLPE insulation, steel wire armouring &amp; FRLS outer sheath complete as required.matching with the existing fire alram system</t>
  </si>
  <si>
    <t xml:space="preserve">Supplying, installation, testing &amp; commissioning of Add on loop card matching with Add on loop card  the existing fire alram system </t>
  </si>
  <si>
    <r>
      <rPr>
        <b/>
        <u/>
        <sz val="12"/>
        <color indexed="8"/>
        <rFont val="Calibri"/>
        <family val="2"/>
      </rPr>
      <t>PUBLIC ADDRESS ALARM WORKS</t>
    </r>
    <r>
      <rPr>
        <b/>
        <sz val="12"/>
        <color indexed="8"/>
        <rFont val="Calibri"/>
        <family val="2"/>
      </rPr>
      <t xml:space="preserve">
Note :- Bidder should check,verify, visit the site for existing fire alarm system. Bidder should confirm the make , model of system and  matching with the existing public address system before the tender submission.</t>
    </r>
  </si>
  <si>
    <t xml:space="preserve">Removing &amp; Refixing, commisioning of Existing speakar as per revised interior requirments </t>
  </si>
  <si>
    <t>Supply, Installation, Testing and Commissioning of Speakar matching with the existing Public Address system (RECESS TYPE OR BOX TYPE)</t>
  </si>
  <si>
    <t>Supply installation of 2 x 1.5 mm2, Twisted Pair , Multistranded AT Copper, FRLS Armoured cable, BLACK in Colour. The cable shall be  laid on surface with GI saddle-spacers every 0.3 meters. Complete with GI Junction Box, lugs, cable compression glands, cable tags and Ferruling.</t>
  </si>
  <si>
    <r>
      <rPr>
        <b/>
        <u/>
        <sz val="12"/>
        <color indexed="8"/>
        <rFont val="Calibri"/>
        <family val="2"/>
      </rPr>
      <t>DATA NETWORKING WORKS</t>
    </r>
    <r>
      <rPr>
        <b/>
        <sz val="12"/>
        <color indexed="8"/>
        <rFont val="Calibri"/>
        <family val="2"/>
      </rPr>
      <t xml:space="preserve">
(The system should be connected with existing networks) </t>
    </r>
  </si>
  <si>
    <t>Supplying and erecting ISI mark modular type computer jack Internet Data IO POINTS  with safety shutter, duly erected on provided plate and box with wiring connections complete.matching with the existing data networkiung  system before the tender submission.</t>
  </si>
  <si>
    <t>Supplying and erecting unbreakable concealed type modular switch box with double mounting plate for 2 module duly erected flush to wall with required chiselling and finishing with cement mortar / POP as per required to match the background.</t>
  </si>
  <si>
    <t>Supplying and fixing cat-6 LSZH cable suitable for LAN / WAN as per specification complete</t>
  </si>
  <si>
    <t xml:space="preserve">Supplying &amp; laying HMS PVC conduit 20 mm dia. With necessary accessories in RCC work/false ceiling/false flooring as per specification </t>
  </si>
  <si>
    <r>
      <rPr>
        <b/>
        <u/>
        <sz val="12"/>
        <color indexed="8"/>
        <rFont val="Calibri"/>
        <family val="2"/>
      </rPr>
      <t>TV SYSTEM</t>
    </r>
    <r>
      <rPr>
        <b/>
        <sz val="12"/>
        <color indexed="8"/>
        <rFont val="Calibri"/>
        <family val="2"/>
      </rPr>
      <t xml:space="preserve"> (The system should be connected with existing networks) </t>
    </r>
  </si>
  <si>
    <t>Supplying &amp; installing co-axial copper cable low voltage grade RG-11 as per specification No. WG-TW</t>
  </si>
  <si>
    <t>Supplying &amp; installing co-axial copper cable low voltage grade RG-6 as per specification No. WG-TW</t>
  </si>
  <si>
    <t>Supplying &amp; laying HMS PVC conduit 20 mm dia. With necessary accessories in RCC work/false ceiling/false flooring as per specification No. WG-MA/CC.</t>
  </si>
  <si>
    <t>Supplying and erecting ISI mark modular type T.V. socket single outlet, duly erected on provided plate and box with wiring connections complete.</t>
  </si>
  <si>
    <t xml:space="preserve"> </t>
  </si>
  <si>
    <t>BOQ FOR ELECTRICAL WORKS</t>
  </si>
  <si>
    <t>Smt</t>
  </si>
  <si>
    <t xml:space="preserve">WATER SUPPLY  </t>
  </si>
  <si>
    <t>Providing and fixing on walls/ ceiling/ floor uPVC pipe with necessary fittings, remaking good the demolished portion etc. complete. Including removing existing pipe line if necessary and conveying and stacking the same in PWD chowky or as directed
etc. complete.</t>
  </si>
  <si>
    <t>Making holes in block/brick masonry of any diameter (upto 300 mm max.) and making good the same in plumbing duct</t>
  </si>
  <si>
    <t>Breaking Zari to in wall to fix CPVC pipe as per pipe dia and reinstate the with M100 after testing.</t>
  </si>
  <si>
    <t xml:space="preserve">15 mm nominal bore </t>
  </si>
  <si>
    <t xml:space="preserve">20 mm nominal bore </t>
  </si>
  <si>
    <t xml:space="preserve">25 mm nominal bore </t>
  </si>
  <si>
    <t xml:space="preserve">32 mm nominal bore. </t>
  </si>
  <si>
    <t>40 mm nominal bore</t>
  </si>
  <si>
    <t xml:space="preserve">50 mm nominal bore </t>
  </si>
  <si>
    <t xml:space="preserve">65 mm nominal bore </t>
  </si>
  <si>
    <t xml:space="preserve">80 mm nominal bore </t>
  </si>
  <si>
    <t xml:space="preserve">100 mm nominal bore </t>
  </si>
  <si>
    <t xml:space="preserve">150 mm nominal bore </t>
  </si>
  <si>
    <t>SOIL DRAINAGE</t>
  </si>
  <si>
    <t xml:space="preserve">Supplying and fixing heavy quality uPVC Type B soil pipe  with G.I coated holder bat clamps  including Jointing solution as per manufaturer to required lengths etc. complete, including all tools and stackle and schafoldint etc completed </t>
  </si>
  <si>
    <t>RAIN WATER DRAINAGE</t>
  </si>
  <si>
    <t>Providing &amp; fixing  rain water outlet C.I grating  etc completed.</t>
  </si>
  <si>
    <t xml:space="preserve">Supplying and fixing heavy quality uPVC Type B  with G.I coated holder bat clamps  including Jointing solution as per manufaturer to required lengths etc. complete, including all tools and stackle and schafoldint etc completed 
</t>
  </si>
  <si>
    <t>150mm dia.</t>
  </si>
  <si>
    <t>200mm dia.</t>
  </si>
  <si>
    <t>300mm dia.</t>
  </si>
  <si>
    <t>DISMANTLING ITEMS</t>
  </si>
  <si>
    <t>WTP</t>
  </si>
  <si>
    <t>Lit</t>
  </si>
  <si>
    <t xml:space="preserve">Shell/Dish Thickness - 6/6 Thickness </t>
  </si>
  <si>
    <t>Internal arrangement - Plate with PP Strainer with Box pipe support</t>
  </si>
  <si>
    <t>Media- Sand, Pebbles,Etc.</t>
  </si>
  <si>
    <t>Opearting Pressure-3.5 kg/cm2</t>
  </si>
  <si>
    <t>Testing Pressure-5 kg/cm2</t>
  </si>
  <si>
    <t>Make- PTBr</t>
  </si>
  <si>
    <t>Media- Supporting sand and Carbon</t>
  </si>
  <si>
    <t>Make- Asia LMI</t>
  </si>
  <si>
    <t xml:space="preserve">For feeding raw water to water treatment plant and store in soft / treated domestic water tank
Capacity/Flow Rate  -  200LPM VERTICAL INLINE PUMP
Head                     - 20.00 MWC
1 Set  =  (1 Working + 1 Standby) 8hr working
Location                 -  PUMP ROOM
Suction head        -      Positive suction
</t>
  </si>
  <si>
    <t>Make- Wilo/Kirloskar/eq</t>
  </si>
  <si>
    <t>Make of Panel- PTBr</t>
  </si>
  <si>
    <r>
      <t xml:space="preserve">Supplying, laying and fixing heavy quality </t>
    </r>
    <r>
      <rPr>
        <b/>
        <sz val="11"/>
        <rFont val="Calibri"/>
        <family val="2"/>
        <scheme val="minor"/>
      </rPr>
      <t xml:space="preserve">CPVC SDR 11 pipes  Concealed </t>
    </r>
    <r>
      <rPr>
        <sz val="11"/>
        <rFont val="Calibri"/>
        <family val="2"/>
        <scheme val="minor"/>
      </rPr>
      <t>of approved brand confirm to ISI including necessary PVC heavy brass fittings such as elbows, tees reducing fittings, bends, unions, checknuts, couplings, etc. all ISI marked, fixed with long screws and heavy G.I. clamps</t>
    </r>
  </si>
  <si>
    <r>
      <t xml:space="preserve">Providing and fixing  gun metal </t>
    </r>
    <r>
      <rPr>
        <b/>
        <sz val="11"/>
        <rFont val="Calibri"/>
        <family val="2"/>
        <scheme val="minor"/>
      </rPr>
      <t>BALL/BUTTERFLY valve PN16</t>
    </r>
    <r>
      <rPr>
        <sz val="11"/>
        <rFont val="Calibri"/>
        <family val="2"/>
        <scheme val="minor"/>
      </rPr>
      <t xml:space="preserve"> with  of approved quality (screwed/flange end) :</t>
    </r>
  </si>
  <si>
    <r>
      <t xml:space="preserve">Providing and fixing C.I. double acting </t>
    </r>
    <r>
      <rPr>
        <b/>
        <sz val="11"/>
        <rFont val="Calibri"/>
        <family val="2"/>
        <scheme val="minor"/>
      </rPr>
      <t>air valve</t>
    </r>
    <r>
      <rPr>
        <sz val="11"/>
        <rFont val="Calibri"/>
        <family val="2"/>
        <scheme val="minor"/>
      </rPr>
      <t xml:space="preserve"> of approved  quality with bolts, nuts, rubber insertions etc. complete (The tail pieces, tapers etc if required will be paid separately) : 50 mm dia  </t>
    </r>
  </si>
  <si>
    <r>
      <t xml:space="preserve">Removing of </t>
    </r>
    <r>
      <rPr>
        <b/>
        <sz val="11"/>
        <rFont val="Calibri"/>
        <family val="2"/>
        <scheme val="minor"/>
      </rPr>
      <t>water closet, wash basin, shower, urinal, sink</t>
    </r>
    <r>
      <rPr>
        <sz val="11"/>
        <rFont val="Calibri"/>
        <family val="2"/>
        <scheme val="minor"/>
      </rPr>
      <t xml:space="preserve"> including fittings etc complete</t>
    </r>
  </si>
  <si>
    <r>
      <t xml:space="preserve">Removing </t>
    </r>
    <r>
      <rPr>
        <b/>
        <sz val="11"/>
        <rFont val="Calibri"/>
        <family val="2"/>
        <scheme val="minor"/>
      </rPr>
      <t>G.I. pipes internal exposed</t>
    </r>
    <r>
      <rPr>
        <sz val="11"/>
        <rFont val="Calibri"/>
        <family val="2"/>
        <scheme val="minor"/>
      </rPr>
      <t xml:space="preserve"> of any size including fittings etc complete</t>
    </r>
  </si>
  <si>
    <r>
      <rPr>
        <b/>
        <sz val="11"/>
        <color indexed="8"/>
        <rFont val="Calibri"/>
        <family val="2"/>
      </rPr>
      <t xml:space="preserve">Outlet parameter </t>
    </r>
    <r>
      <rPr>
        <sz val="11"/>
        <color indexed="8"/>
        <rFont val="Calibri"/>
        <family val="2"/>
      </rPr>
      <t xml:space="preserve">
TDS &lt;200 ppm
TSS &lt; 5 ppm
BODS &lt; 5 ppm
Hardness &lt; 50 ppm
Water should be colorless (&lt; 1 NTU) and odorless</t>
    </r>
  </si>
  <si>
    <r>
      <t xml:space="preserve">Supplying &amp; erecting </t>
    </r>
    <r>
      <rPr>
        <b/>
        <sz val="11"/>
        <rFont val="Calibri"/>
        <family val="2"/>
        <scheme val="minor"/>
      </rPr>
      <t xml:space="preserve"> totalizer </t>
    </r>
    <r>
      <rPr>
        <sz val="11"/>
        <rFont val="Calibri"/>
        <family val="2"/>
        <scheme val="minor"/>
      </rPr>
      <t xml:space="preserve">for over head tank domestic and flushing ,office </t>
    </r>
  </si>
  <si>
    <r>
      <t xml:space="preserve">Supplying &amp; erecting mechanical type </t>
    </r>
    <r>
      <rPr>
        <b/>
        <sz val="11"/>
        <rFont val="Calibri"/>
        <family val="2"/>
        <scheme val="minor"/>
      </rPr>
      <t xml:space="preserve"> 50mm water meter  bms compatible </t>
    </r>
    <r>
      <rPr>
        <sz val="11"/>
        <rFont val="Calibri"/>
        <family val="2"/>
        <scheme val="minor"/>
      </rPr>
      <t xml:space="preserve">for over head tank domestic and flushing ,office </t>
    </r>
  </si>
  <si>
    <r>
      <t xml:space="preserve">Supplying &amp; erecting mechanical type </t>
    </r>
    <r>
      <rPr>
        <b/>
        <sz val="11"/>
        <rFont val="Calibri"/>
        <family val="2"/>
        <scheme val="minor"/>
      </rPr>
      <t xml:space="preserve"> 80mm water meter  bms compatible </t>
    </r>
    <r>
      <rPr>
        <sz val="11"/>
        <rFont val="Calibri"/>
        <family val="2"/>
        <scheme val="minor"/>
      </rPr>
      <t xml:space="preserve">for over head tank domestic and flushing ,office </t>
    </r>
  </si>
  <si>
    <r>
      <t xml:space="preserve">Supplying, erecting &amp; terminating FR XLPE insulated, galvanised steel
formed wire armoured (strip) cable 1100 V, 2 core 2.5 sq. mm. </t>
    </r>
    <r>
      <rPr>
        <b/>
        <sz val="11"/>
        <rFont val="Calibri"/>
        <family val="2"/>
        <scheme val="minor"/>
      </rPr>
      <t xml:space="preserve">twisted pair </t>
    </r>
    <r>
      <rPr>
        <sz val="11"/>
        <rFont val="Calibri"/>
        <family val="2"/>
        <scheme val="minor"/>
      </rPr>
      <t>copper conductor complete erected with glands &amp; lugs, on wall/ trusses/ pole or laid in provided trench/ pipe as per specification no. CB-LT/CU</t>
    </r>
  </si>
  <si>
    <r>
      <t xml:space="preserve">Supplying &amp; erecting </t>
    </r>
    <r>
      <rPr>
        <b/>
        <sz val="11"/>
        <rFont val="Calibri"/>
        <family val="2"/>
        <scheme val="minor"/>
      </rPr>
      <t xml:space="preserve"> control panel integration </t>
    </r>
    <r>
      <rPr>
        <sz val="11"/>
        <rFont val="Calibri"/>
        <family val="2"/>
        <scheme val="minor"/>
      </rPr>
      <t xml:space="preserve">for over head tank domestic and flushing ,office </t>
    </r>
  </si>
  <si>
    <t>ABSTRACT SHEET</t>
  </si>
  <si>
    <t>ELECTRICAL WORKS</t>
  </si>
  <si>
    <t>CIVIL AND FINISHING AND INTERIOR WORKS (TOILET AREAS)</t>
  </si>
  <si>
    <t>GST @ 18%</t>
  </si>
  <si>
    <t>GRAND TOTAL</t>
  </si>
  <si>
    <t>BOQ FOR HVAC WORKS</t>
  </si>
  <si>
    <t>LT WORK (MAIN PANELS &amp; DISTRIBUTION BOARDS)</t>
  </si>
  <si>
    <r>
      <t xml:space="preserve">Supplying &amp; erecting triple pole and neutral Per phase isolation distribution board (PPI VERTICAL TPNDB) with double door surface/ flush mounted SPMCB of 36 poles, 12 WAY on iron/ GI frame/wooden board.(horizontal busbar type) as per specification  </t>
    </r>
    <r>
      <rPr>
        <b/>
        <sz val="11"/>
        <color indexed="10"/>
        <rFont val="Calibri"/>
        <family val="2"/>
      </rPr>
      <t>(Lighting Distribution Board)</t>
    </r>
    <r>
      <rPr>
        <sz val="11"/>
        <color indexed="8"/>
        <rFont val="Calibri"/>
        <family val="2"/>
      </rPr>
      <t xml:space="preserve">
</t>
    </r>
    <r>
      <rPr>
        <b/>
        <sz val="11"/>
        <color indexed="8"/>
        <rFont val="Calibri"/>
        <family val="2"/>
      </rPr>
      <t>Incomer :-</t>
    </r>
    <r>
      <rPr>
        <sz val="11"/>
        <color indexed="8"/>
        <rFont val="Calibri"/>
        <family val="2"/>
      </rPr>
      <t xml:space="preserve"> 1 No TPN MCB 63A, B- series in provided distribution board as per specification 
</t>
    </r>
    <r>
      <rPr>
        <b/>
        <sz val="11"/>
        <color indexed="8"/>
        <rFont val="Calibri"/>
        <family val="2"/>
      </rPr>
      <t>Outgoing :-</t>
    </r>
    <r>
      <rPr>
        <sz val="11"/>
        <color indexed="8"/>
        <rFont val="Calibri"/>
        <family val="2"/>
      </rPr>
      <t xml:space="preserve"> 3 No =  2 pole RCCB/RCBO only of electromagnetic type with 30/100/300 mA sensitivity and having capacity of 25 TO 40 A complete as per specification.
</t>
    </r>
    <r>
      <rPr>
        <b/>
        <sz val="11"/>
        <color indexed="8"/>
        <rFont val="Calibri"/>
        <family val="2"/>
      </rPr>
      <t>Outgoing :-</t>
    </r>
    <r>
      <rPr>
        <sz val="11"/>
        <color indexed="8"/>
        <rFont val="Calibri"/>
        <family val="2"/>
      </rPr>
      <t xml:space="preserve">  36 No = SPMCB 6A to 32A, B-series  in provided distribution board as per specification with all Accessories etc complete. </t>
    </r>
  </si>
  <si>
    <r>
      <t xml:space="preserve">Supplying &amp; erecting triple pole and neutral Per phase isolation distribution board (PPI Vertical TPNDB) with double door surface/ flush mounted SPMCB of 36 poles, 12 WAY on iron/ GI frame/wooden board.(horizontal busbar type) as per specification  </t>
    </r>
    <r>
      <rPr>
        <b/>
        <sz val="11"/>
        <color indexed="10"/>
        <rFont val="Calibri"/>
        <family val="2"/>
      </rPr>
      <t xml:space="preserve">(Power Distribution Board)
</t>
    </r>
    <r>
      <rPr>
        <b/>
        <sz val="11"/>
        <rFont val="Calibri"/>
        <family val="2"/>
      </rPr>
      <t xml:space="preserve">Incomer :- </t>
    </r>
    <r>
      <rPr>
        <sz val="11"/>
        <color indexed="8"/>
        <rFont val="Calibri"/>
        <family val="2"/>
      </rPr>
      <t xml:space="preserve">TPN MCB 63 A, C- series in provided distribution board as per specification 
</t>
    </r>
    <r>
      <rPr>
        <b/>
        <sz val="11"/>
        <color indexed="8"/>
        <rFont val="Calibri"/>
        <family val="2"/>
      </rPr>
      <t xml:space="preserve">Outgoing :- </t>
    </r>
    <r>
      <rPr>
        <sz val="11"/>
        <color indexed="8"/>
        <rFont val="Calibri"/>
        <family val="2"/>
      </rPr>
      <t xml:space="preserve">3 No =  2 pole RCCB/RCBO only of electromagnetic type with 30/100/300 mA sensitivity and having capacity of 25 TO 40 A complete as per specification.
</t>
    </r>
    <r>
      <rPr>
        <b/>
        <sz val="11"/>
        <color indexed="8"/>
        <rFont val="Calibri"/>
        <family val="2"/>
      </rPr>
      <t>Outgoing :-</t>
    </r>
    <r>
      <rPr>
        <sz val="11"/>
        <color indexed="8"/>
        <rFont val="Calibri"/>
        <family val="2"/>
      </rPr>
      <t xml:space="preserve"> 36 No = SPMCB 6A to 32A, C-series  in provided distribution board as per specification with all Accessories etc complete. </t>
    </r>
  </si>
  <si>
    <t>MTR</t>
  </si>
  <si>
    <t>KG'S</t>
  </si>
  <si>
    <r>
      <t xml:space="preserve">Supply, Installation, Testing and Commissioning of  LED Recessed  </t>
    </r>
    <r>
      <rPr>
        <b/>
        <sz val="11"/>
        <color indexed="8"/>
        <rFont val="Calibri"/>
        <family val="2"/>
      </rPr>
      <t>(2'X2') 30 W</t>
    </r>
    <r>
      <rPr>
        <sz val="11"/>
        <color indexed="8"/>
        <rFont val="Calibri"/>
        <family val="2"/>
      </rPr>
      <t xml:space="preserve"> Luminaire with a nomial system lumen output of 3600 lumens and a minimum system efficacy of 120 lm/W or maximum. The luminaire shall have a rated system lifetime of 50,000 burning hours at L70. The luminaire should have a color temperature </t>
    </r>
    <r>
      <rPr>
        <b/>
        <sz val="11"/>
        <color indexed="8"/>
        <rFont val="Calibri"/>
        <family val="2"/>
      </rPr>
      <t xml:space="preserve">(FInal Colour temprature &amp; Asthetics selection/finalisesd by Architects and client) </t>
    </r>
    <r>
      <rPr>
        <sz val="11"/>
        <color indexed="8"/>
        <rFont val="Calibri"/>
        <family val="2"/>
      </rPr>
      <t xml:space="preserve">of upto 2700K 3000K 4000K 5700K and CRI&gt;80  having UGR&lt;=19. Luminaire should follow WELL V2.0 &amp; LEED V4.0 Criteria and compliance to  EN-12464.The luminaire shall meet IP20 rating with THD&lt;10% and PF &gt;0.9. The luminaire housing should made of powder coated metallic CRCA with high efficiency molded PC diffusorand having surge protection upto 4kV. Dimension of product will be 595×595x 75 mmThe total power consumption should not exceed </t>
    </r>
    <r>
      <rPr>
        <b/>
        <sz val="11"/>
        <color indexed="8"/>
        <rFont val="Calibri"/>
        <family val="2"/>
      </rPr>
      <t>30W</t>
    </r>
    <r>
      <rPr>
        <sz val="11"/>
        <color indexed="8"/>
        <rFont val="Calibri"/>
        <family val="2"/>
      </rPr>
      <t xml:space="preserve"> (including driver).The fixture should comply with the parameters as per IS10322. The LED driver should comply to IEC61000-3-2 ed.3.2, 2009 for Harmonics, IEC61347 -2 -13, 2006 in Conjunction with IEC61347-1 ed.2.0, 2007 for Electrical Safety, IEC62384 ed.1.1, 2011 for performance and IEC61547 ed.2.0, 2009, CISPR-15 for EMI. Manufacturer shall have inhouse lab approved by NABL or ministry of science of govt of India. LM 79 and LM80 reports need to be submitted from a NABL/UL accredited lab to verify above parameters </t>
    </r>
    <r>
      <rPr>
        <b/>
        <sz val="11"/>
        <color indexed="8"/>
        <rFont val="Calibri"/>
        <family val="2"/>
      </rPr>
      <t>Equivalent to</t>
    </r>
    <r>
      <rPr>
        <sz val="11"/>
        <color indexed="8"/>
        <rFont val="Calibri"/>
        <family val="2"/>
      </rPr>
      <t xml:space="preserve"> </t>
    </r>
    <r>
      <rPr>
        <b/>
        <sz val="11"/>
        <color indexed="8"/>
        <rFont val="Calibri"/>
        <family val="2"/>
      </rPr>
      <t>Philips Make  Wingline "RC380B LED36S-6500 G5 W60W60 PSU WH"</t>
    </r>
    <r>
      <rPr>
        <sz val="11"/>
        <color indexed="8"/>
        <rFont val="Calibri"/>
        <family val="2"/>
      </rPr>
      <t xml:space="preserve"> </t>
    </r>
    <r>
      <rPr>
        <b/>
        <sz val="11"/>
        <color indexed="8"/>
        <rFont val="Calibri"/>
        <family val="2"/>
      </rPr>
      <t>(Basic Rate Rs 3100)</t>
    </r>
  </si>
  <si>
    <r>
      <t>Supply, Installation, Testing and Commissioning of Indoor</t>
    </r>
    <r>
      <rPr>
        <b/>
        <sz val="11"/>
        <color indexed="8"/>
        <rFont val="Calibri"/>
        <family val="2"/>
      </rPr>
      <t xml:space="preserve"> 15 Watt</t>
    </r>
    <r>
      <rPr>
        <sz val="11"/>
        <color indexed="8"/>
        <rFont val="Calibri"/>
        <family val="2"/>
      </rPr>
      <t xml:space="preserve"> Ceiling recess  Housing Aluminium Lens Or Diffuser PMMA Primary Reflector Secondary Reflector Anodised Body Finish Body Finish Color SWH,SBL,CSM, Heat Sink Material,Die Cast Aluminium,Cooling Technique, Passive Cooling, Binning 3 Step MacAdam LED Life Time @ L70/B10 &gt;50,000 hours Colour Rendering CRI CRI80 as standard/ CRI90 on, Beam Direction Fixed, Tilt No, Swivel No, Driven with Constant Current, Driver Input Voltage 220V- 240V/50-60Hz, Control Gear/Mounting Included/ Integral, Standard Switchable On/Off Optional -  Mains/Analog/Dali Dimming request, Operating Temperature 0°C - 50°C Appliance Class Class 2 Ingress Protection IP20 Impact Resistance NV Photobiological Safety RG 0 - No Risk</t>
    </r>
    <r>
      <rPr>
        <sz val="11"/>
        <color indexed="8"/>
        <rFont val="Calibri"/>
        <family val="2"/>
      </rPr>
      <t xml:space="preserve"> LED Fitted Samsung Mid power LED array 25V-30Vdc/500mA Co-related Colour Temprature 1757 1814 1930 2002 Delivered Lumens 1757 1814 1930 2002 Efficacy (System - lm/watt) 122 126 134 139 Beam Angle (2xFWHM)° 85° General Diffuse LED Power watts 12.3w System Power watts 14.1w Operating Voltage Vin 220-240 Vac Power factor p.f. &gt;0.95  </t>
    </r>
    <r>
      <rPr>
        <b/>
        <sz val="11"/>
        <color indexed="8"/>
        <rFont val="Calibri"/>
        <family val="2"/>
      </rPr>
      <t>Equivalent to Abby Lighting All Rounder -15w  (FInal Colour temprature &amp; Asthetics selection/finalisesd by Architects and client)   (Basic Rate Rs 1800)</t>
    </r>
  </si>
  <si>
    <r>
      <t>Supply, Installation, Testing and Commissioning of Indoor</t>
    </r>
    <r>
      <rPr>
        <b/>
        <sz val="11"/>
        <color indexed="8"/>
        <rFont val="Calibri"/>
        <family val="2"/>
      </rPr>
      <t xml:space="preserve"> 15 Watt</t>
    </r>
    <r>
      <rPr>
        <sz val="11"/>
        <color indexed="8"/>
        <rFont val="Calibri"/>
        <family val="2"/>
      </rPr>
      <t xml:space="preserve"> Ceiling Surface Housing Aluminium Lens Or Diffuser PMMA Primary Reflector Secondary Reflector Anodised Body Finish Body Finish Color SWH,SBL,CSM, Heat Sink Material,Die Cast Aluminium,Cooling Technique, Passive Cooling, Binning 3 Step MacAdam LED Life Time @ L70/B10 &gt;50,000 hours Colour Rendering CRI CRI80 as standard/ CRI90 on, Beam Direction Fixed, Tilt No, Swivel No, Driven with Constant Current, Driver Input Voltage 220V- 240V/50-60Hz, Control Gear/Mounting Included/ Integral, Standard Switchable On/Off Optional -  Mains/Analog/Dali Dimming request, Operating Temperature 0°C - 50°C Appliance Class Class 2 Ingress Protection IP20 Impact Resistance NV Photobiological Safety RG 0 - No Risk</t>
    </r>
    <r>
      <rPr>
        <sz val="11"/>
        <color indexed="8"/>
        <rFont val="Calibri"/>
        <family val="2"/>
      </rPr>
      <t xml:space="preserve"> LED Fitted CREE COB LED 36Vdc/350mA Co-related Colour Temprature 2700K 3000K 4000K 5700K Delivered Lumens 1424 1466 1537 1565 Efficacy (System - lm/watt) 101 104 109 111 Beam Angle (2xFWHM)° 29°(MD) 37°(WD)56°(VWD) LED Power watts 12.3w System Power watts 14.1w Operating Voltage Vin 220-240 Vac Power factor p.f. &gt;0.95  </t>
    </r>
    <r>
      <rPr>
        <b/>
        <sz val="11"/>
        <color indexed="8"/>
        <rFont val="Calibri"/>
        <family val="2"/>
      </rPr>
      <t>Equivalent to Abby Lighting Go Pro 35 SF 15W  Cylendrical (FInal Colour temprature &amp; Asthetics selection/finalisesd by Architects and client)   (Basic Rate Rs 2420)</t>
    </r>
  </si>
  <si>
    <r>
      <t xml:space="preserve">Supply, Installation, Testing and Commissioning of LED </t>
    </r>
    <r>
      <rPr>
        <b/>
        <sz val="11"/>
        <color indexed="8"/>
        <rFont val="Calibri"/>
        <family val="2"/>
      </rPr>
      <t>10 Watt</t>
    </r>
    <r>
      <rPr>
        <sz val="11"/>
        <color indexed="8"/>
        <rFont val="Calibri"/>
        <family val="2"/>
      </rPr>
      <t xml:space="preserve"> Environment Indoor Installation Ceiling Recess, Housing Die Cast Aluminium Lens Or Diffuser PMMA Lens and Glass Visor Primary Reflector Secondary Reflector Body Finish Powder Painted White/Black/Custom Body Finish Color SWH,SBL,CSM Dimming Option-,PDIM,ADIM,DDIM, Heat Sink Material Die Cast Aluminium Cooling Technique Passive Cooling, Binning 3 Step MacAdam LED Life Time @ L70/B10 &gt;50,000 hours Colour Rendering CRI CRI80 as standard/ CRI90 on request, Beam Direction Adjustable Tilt Yes Swivel No, Driven with Constant Current Driver Input Voltage 220V- 240V/50-60Hz Control Gear/Mounting Included/Remote, Standard Switchable On/Off Optional -  Mains/Analog/Dali Dimming not required Operating Temperature 0°C - 50°C Appliance Class Class 2 Ingress Protection IP65 Impact Resistance NV Photobiological Safety RG 0 - No Risk LED Fitted CREE COB LED 36Vdc/250mA Co-related Colour Temprature 2700K 3000K 4000K 5700K Delivered Lumens 659 721 773 793 Efficacy (System - lm/watt) 64 70 75 77 Beam Angle (2xFWHM)° 32°(MD)/42°(WD) LED Power watts 9.0w System Power watts 10.3w Operating Voltage Vin 220-240 Vac Power factor p.f. &gt; 0.95 </t>
    </r>
    <r>
      <rPr>
        <b/>
        <sz val="11"/>
        <color indexed="8"/>
        <rFont val="Calibri"/>
        <family val="2"/>
      </rPr>
      <t>Equivalent to Abby Lighting AquaRomeo 10w (FInal Colour temprature &amp; Asthetics selection/finalisesd by Architects and client)   (Basic Rate Rs 1150)</t>
    </r>
  </si>
  <si>
    <r>
      <t>Supply, Installation, Testing and Commissioning of Indoor</t>
    </r>
    <r>
      <rPr>
        <b/>
        <sz val="11"/>
        <color indexed="8"/>
        <rFont val="Calibri"/>
        <family val="2"/>
      </rPr>
      <t xml:space="preserve"> 15 Watt</t>
    </r>
    <r>
      <rPr>
        <sz val="11"/>
        <color indexed="8"/>
        <rFont val="Calibri"/>
        <family val="2"/>
      </rPr>
      <t xml:space="preserve"> Ceiling Surface Housing Aluminium Lens Or Diffuser PMMA Primary Reflector Secondary Reflector Anodised Body Finish Body Finish Color SWH,SBL,CSM, Heat Sink Material,Die Cast Aluminium,Cooling Technique, Passive Cooling, Binning 3 Step MacAdam LED Life Time @ L70/B10 &gt;50,000 hours Colour Rendering CRI CRI80 as standard/ CRI90 on, Beam Direction Fixed, Tilt No, Swivel No, Driven with Constant Current, Driver Input Voltage 220V- 240V/50-60Hz, Control Gear/Mounting Included/ Integral, Standard Switchable On/Off Optional -  Mains/Analog/Dali Dimming request, Operating Temperature 0°C - 50°C Appliance Class Class 2 Ingress Protection IP20 Impact Resistance NV Photobiological Safety RG 0 - No Risk</t>
    </r>
    <r>
      <rPr>
        <sz val="11"/>
        <color indexed="8"/>
        <rFont val="Calibri"/>
        <family val="2"/>
      </rPr>
      <t xml:space="preserve"> LED Fitted CREE COB LED 36Vdc/350mA Co-related Colour Temprature 2700K 3000K 4000K 5700K Delivered Lumens 1424 1466 1537 1565 Efficacy (System - lm/watt) 101 104 109 111 Beam Angle (2xFWHM)° 29°(MD) 37°(WD)56°(VWD) LED Power watts 12.3w System Power watts 14.1w Operating Voltage Vin 220-240 Vac Power factor p.f. &gt;0.95  </t>
    </r>
    <r>
      <rPr>
        <b/>
        <sz val="11"/>
        <color indexed="8"/>
        <rFont val="Calibri"/>
        <family val="2"/>
      </rPr>
      <t>Equivalent to Abby Lighting Go Pro 35 TT 15W (FInal Colour temprature &amp; Asthetics selection/finalisesd by Architects and client)   (Basic Rate Rs 2950)</t>
    </r>
  </si>
  <si>
    <r>
      <t xml:space="preserve">Supply, Installation, Testing and Commissioning of LED Recessed linear </t>
    </r>
    <r>
      <rPr>
        <b/>
        <sz val="11"/>
        <color indexed="8"/>
        <rFont val="Calibri"/>
        <family val="2"/>
      </rPr>
      <t>22 watt</t>
    </r>
    <r>
      <rPr>
        <sz val="11"/>
        <color indexed="8"/>
        <rFont val="Calibri"/>
        <family val="2"/>
      </rPr>
      <t xml:space="preserve"> LED based Linear Continuous/standalone Recessed/Suspended 8ft. Luminaire with a nominal system lumen output of 4400 lumens or maximum  with  a minimum system efficacy of 100 lm/W. The luminaire shall have Extruded Aluminium body, P.F &gt; 0.9, Operating Voltage range of 140-270 VAC, serviceability of Class B, life L70 @ 50,000 burning hours, a color temperature (</t>
    </r>
    <r>
      <rPr>
        <b/>
        <sz val="11"/>
        <color indexed="8"/>
        <rFont val="Calibri"/>
        <family val="2"/>
      </rPr>
      <t>FInal Colour temprature &amp; Asthetics selection/finalisesd by Architects and client)</t>
    </r>
    <r>
      <rPr>
        <sz val="11"/>
        <color indexed="8"/>
        <rFont val="Calibri"/>
        <family val="2"/>
      </rPr>
      <t xml:space="preserve">of upto 4000 K and CRI&gt;80. The luminaire shall meet IP20 Rating with THD&lt;10% andsurge protection of 4KV. THe total Power Consumption should not exceed 22 W (including Driver). Dimension of the fixture should be 50(W)x75(H)x1130(L).Fixture and driver have to be BIS certified as per new govt rule.. The fixture should comply with the parameters as per IS10322. The LED driver should comply to IEC61000-3-2 ed.3.2, 2009 for Harmonics, IEC61347 -2 -13, 2006 in Conjunction with IEC61347-1 ed.2.0, 2007 for Electrical Safety, IEC62384 ed.1.1, 2011 for performance and IEC61547 ed.2.0, 2009, CISPR-15 for EMI. Manufacturer shall have inhouse lab approved by NABL or ministry of science of govt of India. LM 79 and LM80 reports need to be submitted from a NABL/UL accredited lab to verify above parameters </t>
    </r>
    <r>
      <rPr>
        <b/>
        <sz val="11"/>
        <color indexed="8"/>
        <rFont val="Calibri"/>
        <family val="2"/>
      </rPr>
      <t>Equivalent to Philips Make Pureline Slim "SP780X LED22S-6500 PSU W5L113 OD WH"  (Basic Rate Rs 4950)</t>
    </r>
  </si>
  <si>
    <r>
      <t>Supply, Installation, Testing and Commissioning of LED 12 Watt Adjustable Wallwasher. Cat: 12 Watt COB Spot Plus 5000K (</t>
    </r>
    <r>
      <rPr>
        <b/>
        <sz val="11"/>
        <color indexed="8"/>
        <rFont val="Calibri"/>
        <family val="2"/>
      </rPr>
      <t>FInal Colour temprature &amp; Asthetics selection/finalisesd by Architects and client)</t>
    </r>
    <r>
      <rPr>
        <sz val="11"/>
        <color indexed="8"/>
        <rFont val="Calibri"/>
        <family val="2"/>
      </rPr>
      <t xml:space="preserve">  </t>
    </r>
    <r>
      <rPr>
        <b/>
        <sz val="11"/>
        <color indexed="8"/>
        <rFont val="Calibri"/>
        <family val="2"/>
      </rPr>
      <t>(Basic Rate Rs 2690)</t>
    </r>
  </si>
  <si>
    <r>
      <t xml:space="preserve">Supply, Installation, Testing and Commissioning of LED 12 Watt Spot Lightr. Cat: 12 Watt Trim Recess Downlighter </t>
    </r>
    <r>
      <rPr>
        <b/>
        <sz val="11"/>
        <color indexed="8"/>
        <rFont val="Calibri"/>
        <family val="2"/>
      </rPr>
      <t>(FInal Colour temprature &amp; Asthetics  selection/finalisesd by Architects and client)  (Basic Rate Rs 2690)</t>
    </r>
  </si>
  <si>
    <r>
      <t xml:space="preserve">Supply, Installation, Testing and Commissioning of  LED indoor IP20  34,4000lm, 4ft linear LED batten with extruded aluminium housing </t>
    </r>
    <r>
      <rPr>
        <b/>
        <sz val="11"/>
        <color indexed="8"/>
        <rFont val="Calibri"/>
        <family val="2"/>
      </rPr>
      <t xml:space="preserve">(FInal Colour temprature &amp; Asthetics selection/finalisesd by Architects and client) upto </t>
    </r>
    <r>
      <rPr>
        <sz val="11"/>
        <color indexed="8"/>
        <rFont val="Calibri"/>
        <family val="2"/>
      </rPr>
      <t xml:space="preserve">6500K. The luminaire shall be compliant with IP20 classification.The fixture should have a minimum system efficacy of 100 lumen/Watt or Maximum  and a minimum system lumen output of 1600 lumens and maximum system wattage of 15 Watts. The luminaire shall be designed so as to ensure lumen depreciation of up to 30% over 50k burning hours @ design ambient temp 45 deg C. The electronic driver used shall have a power factor &gt;0.90. The fixture should comply with the parameters as per IS10322. The LED driver should comply to IEC61000-3-2 ed.3.2, 2009 for Harmonics, IEC61347 -2 -13, 2006 in Conjunction with IEC61347-1 ed.2.0, 2007 for Electrical Safety, IEC62384 ed.1.1, 2011 for performance and IEC61547 ed.2.0, 2009, CISPR-15 for EMI. Manufacturer shall have inhouse lab approved by NABL or ministry of science of govt of India. </t>
    </r>
    <r>
      <rPr>
        <b/>
        <sz val="11"/>
        <color indexed="8"/>
        <rFont val="Calibri"/>
        <family val="2"/>
      </rPr>
      <t>Equivalent to PHILIPS  BN100C LED40S-6500 PSU GR  (Basic Rate Rs 4390)</t>
    </r>
  </si>
  <si>
    <r>
      <t>Supply, Installation, Testing and Commissioning of  LED flexible strip light 5m length upto 25W conforming IP 65 of any colour with driver complete. With aluminium profile</t>
    </r>
    <r>
      <rPr>
        <b/>
        <sz val="11"/>
        <color indexed="8"/>
        <rFont val="Calibri"/>
        <family val="2"/>
      </rPr>
      <t xml:space="preserve"> (FInal Colour temprature &amp; Asthetics selection/finalisesd by Architects and client) (Basic Rate Rs 1820)</t>
    </r>
  </si>
  <si>
    <r>
      <t xml:space="preserve">Supply, Installation, Testing and Commissioning of  LED flexible strip light 5m length upto 75W conforming IP 65 of any colour with driver complete With aluminium profile. (FInal Colour temprature &amp; Asthetics selection/finalisesd by Architects and client) </t>
    </r>
    <r>
      <rPr>
        <b/>
        <sz val="11"/>
        <color indexed="8"/>
        <rFont val="Calibri"/>
        <family val="2"/>
      </rPr>
      <t>(Basic Rate Rs 5100)</t>
    </r>
  </si>
  <si>
    <r>
      <t xml:space="preserve">Supplying and Installation Testing Commissioning  of Day Light Sensor for lightning control for 1000 VA  LED LIGHT load control. </t>
    </r>
    <r>
      <rPr>
        <b/>
        <sz val="11"/>
        <color indexed="8"/>
        <rFont val="Bookman Old Style"/>
        <family val="1"/>
      </rPr>
      <t>(Basic Rate Rs 2540)</t>
    </r>
  </si>
  <si>
    <r>
      <t xml:space="preserve">Supplying and Installation Testing Commissioning  of movement detectors ( Accupancy Sensor )for lightning control with directional movement of 180/ 360  degree detection angle and 1000 VA Fluorecent tube load control.  </t>
    </r>
    <r>
      <rPr>
        <b/>
        <sz val="11"/>
        <color indexed="8"/>
        <rFont val="Bookman Old Style"/>
        <family val="1"/>
      </rPr>
      <t>(Basic Rate Rs 2930)</t>
    </r>
  </si>
  <si>
    <t>SANITARY President area</t>
  </si>
  <si>
    <t>MAKES-KOHLER/TOTO/VITRA/ROKA</t>
  </si>
  <si>
    <t>Supplying and fixing Concealed Flush Valve Complete with 32mm Size Control Cock &amp; 200mm Long Operating Lever of reputed brands with all consumables, fittings, labour, transport etc. as approved by Engineer In-charge  etc. complete in all respect. Fitings shall have provision of water flow regulation mechanism</t>
  </si>
  <si>
    <t>Supplying and fixing Waste coupling 32 mm size full thread with 130 mm height reputed brands with all consumables, fittings, labour, transport etc. as approved by Engineer In-charge  etc. complete in all respect. Fitings shall have provision of water flow regulation mechanism</t>
  </si>
  <si>
    <t xml:space="preserve">Supplying and fixing Bottle trap 32mm size with 300 mm and 190 mm long wall connection pipes and wall flange, reputed brands with all consumables, fittings, labour, transport etc. as approved by Engineer In-charge  etc. complete in all respect. Fitings shall have provision of water flow regulation mechanism </t>
  </si>
  <si>
    <t>Supplying and fixing angular stop cock with wall flange , reputed brands with all consumables, fittings, labour, transport etc. as approved by Engineer In-charge  etc. complete in all respect. Fitings shall have provision of water flow regulation mechanism</t>
  </si>
  <si>
    <t xml:space="preserve">Supplying and fixing Liquid Soap dispenser with ss bottle 0.75litre , reputed brands with all consumables, fittings, labour, transport etc. as approved by Engineer In-charge  etc. complete in all respect. </t>
  </si>
  <si>
    <t>Supply and fixing 2000x1200mm size best quality mirror of Modi make of thk. 6mm. With copper backing fixed to 8mm thk. Plywood sheet CP hooks, CP screws etc. complete.</t>
  </si>
  <si>
    <t>Supplying and erecting industrial 304 stainle ss steel jet hand dryer  heavy duty motor complete.</t>
  </si>
  <si>
    <t>Supplying and erecting tissue paper dispensor wall mounted complete.</t>
  </si>
  <si>
    <t>SANITARY Viewing Box</t>
  </si>
  <si>
    <t>MAKES-JAQUAR/GROHE/CERA</t>
  </si>
  <si>
    <t>Supply and fixing 600x900mm size best quality mirror of Modi make of thk. 6mm. With copper backing fixed to 8mm thk. Plywood sheet CP hooks, CP screws etc. complete.</t>
  </si>
  <si>
    <t>SANITARY Common Toilet</t>
  </si>
  <si>
    <t>MAKES-JAQUAR/HINDWARE/CERA</t>
  </si>
  <si>
    <t>Providing and fixing stainless steel 304 sink of size 2000 x 450 x 450 mm incluidng coupling, outlet pipe, elbow and 4 or 5 or 6 no bib tap with pressure controller and other necessary fitting, finishing etc. complete.</t>
  </si>
  <si>
    <t>Supplying and fixing Shower arm casted 190 mm Long flat shape for wall mounted showers with flange , reputed brands with all consumables, fittings, labour, transport etc. as approved by Engineer In-charge  etc. complete in all respect. Fitings shall have provision of water flow regulation mechanism as per Green building guidelines.</t>
  </si>
  <si>
    <t>Supplying and fixing Overhead shower 140mm dia round shape single flow with rubit cleaning sstem and flow restrictor 6.0 LPM at 3 bar pressure , reputed brands with all consumables, fittings, labour, transport etc. as approved by Engineer In-charge  etc. complete in all respect. Fittings shall have provision of water flow regulation mechanism</t>
  </si>
  <si>
    <t>Supplying and erecting midget type 3.0 litres instant type water heater of rustproof &amp; shockproof ABS plastic body, high grade SS inner tank &amp; 3kW heating element with corrosion &amp; hard water protection, with minimum 3 safety protections (i.e. thermostat &amp; thermal cut-out, function valve) complete with 6.5 bar pressure withstanding capacity 230/250V, 50Hz, A.C. supply with inlet and outlet, with 3 core PVC flexible copper wire leads duly
tested and marking sr. no. and date of erection complete.</t>
  </si>
  <si>
    <r>
      <t xml:space="preserve">Supplying and fixing Rimless, Blind Installation </t>
    </r>
    <r>
      <rPr>
        <b/>
        <sz val="11"/>
        <rFont val="Calibri"/>
        <family val="2"/>
        <scheme val="minor"/>
      </rPr>
      <t>wall hung WC</t>
    </r>
    <r>
      <rPr>
        <sz val="11"/>
        <rFont val="Calibri"/>
        <family val="2"/>
        <scheme val="minor"/>
      </rPr>
      <t xml:space="preserve"> with soft close slim seat cover of 3/6 litre, hinges,accessories set of reputed brands with all consumables, fittings, labour, transport etc. as approved by Engineer In-charge  etc. complete in all respect. Fitings shall have provision of water flow regulation mechanism.</t>
    </r>
  </si>
  <si>
    <t>Supplying and fixing Hand shower (health faucet) with 8mm dia 1.2 meter long flexible tube and wall hook, reputed brands with all consumables, fittings, labour, transport etc. as approved by Engineer In-charge  etc. complete in all respect. Fitings shall have provision of water flow regulation mechanism</t>
  </si>
  <si>
    <t xml:space="preserve">Supplying and fixing 2way bib cock Complete reputed brands with all consumables, fittings, labour, transport etc. as approved by Engineer In-charge  etc. complete in all respect. </t>
  </si>
  <si>
    <t xml:space="preserve">Supplying and fixing Toilet Roll Holder reputed brands with all consumables, fittings, labour, transport etc. as approved by Engineer In-charge  etc. complete in all respect. </t>
  </si>
  <si>
    <t xml:space="preserve">Supplying and fixing Double coat hook reputed brands with all consumables, fittings, labour, transport etc. as approved by Engineer In-charge  etc. complete in all respect. </t>
  </si>
  <si>
    <r>
      <t xml:space="preserve">Providing and fixing </t>
    </r>
    <r>
      <rPr>
        <b/>
        <sz val="11"/>
        <rFont val="Calibri"/>
        <family val="2"/>
        <scheme val="minor"/>
      </rPr>
      <t>undercounter/ Overcounter</t>
    </r>
    <r>
      <rPr>
        <sz val="11"/>
        <rFont val="Calibri"/>
        <family val="2"/>
        <scheme val="minor"/>
      </rPr>
      <t xml:space="preserve"> </t>
    </r>
    <r>
      <rPr>
        <b/>
        <sz val="11"/>
        <rFont val="Calibri"/>
        <family val="2"/>
        <scheme val="minor"/>
      </rPr>
      <t xml:space="preserve">rectanguar </t>
    </r>
    <r>
      <rPr>
        <sz val="11"/>
        <rFont val="Calibri"/>
        <family val="2"/>
        <scheme val="minor"/>
      </rPr>
      <t>wash basin with C.I. brackets, PRESSMATIC Taps Pillar cock Auto closing system of approved quality and make, including painting of fittings and brackets, cutting and making good the walls wherever required:- (a) White Vitreous China Wash basin size 550x400 mm with a 15 mm CP Brass single hole basin mixer</t>
    </r>
  </si>
  <si>
    <r>
      <t xml:space="preserve">Providing and fixing white glazed </t>
    </r>
    <r>
      <rPr>
        <b/>
        <sz val="11"/>
        <rFont val="Calibri"/>
        <family val="2"/>
        <scheme val="minor"/>
      </rPr>
      <t>urinal</t>
    </r>
    <r>
      <rPr>
        <sz val="11"/>
        <rFont val="Calibri"/>
        <family val="2"/>
        <scheme val="minor"/>
      </rPr>
      <t xml:space="preserve"> with Pressmatic auto closing valve having flow rate up to 4.0 Litr/Minute of Jaquar/Cera/Hindware /Perryware or equivalent make with P.V.C. waste pipe with fitting arrangement etc.complete as directed by Engineer in charge.( Make shall conform to manufacturer's Green product and shall got approved from the Engineer In Charge.)</t>
    </r>
  </si>
  <si>
    <r>
      <t xml:space="preserve">Supplying and fixing Rimless, Blind Installation </t>
    </r>
    <r>
      <rPr>
        <b/>
        <sz val="11"/>
        <rFont val="Calibri"/>
        <family val="2"/>
        <scheme val="minor"/>
      </rPr>
      <t>wall hung WC</t>
    </r>
    <r>
      <rPr>
        <sz val="11"/>
        <rFont val="Calibri"/>
        <family val="2"/>
        <scheme val="minor"/>
      </rPr>
      <t xml:space="preserve"> with soft close slim seat cover of 2/4 litre, hinges,accessories set of reputed brands with all consumables, fittings, labour, transport etc. as approved by Engineer In-charge  etc. complete in all respect. Fitings shall have provision of water flow regulation mechanism.</t>
    </r>
  </si>
  <si>
    <r>
      <t xml:space="preserve">Providing and fixing </t>
    </r>
    <r>
      <rPr>
        <b/>
        <sz val="11"/>
        <rFont val="Calibri"/>
        <family val="2"/>
        <scheme val="minor"/>
      </rPr>
      <t xml:space="preserve">wall mounted </t>
    </r>
    <r>
      <rPr>
        <sz val="11"/>
        <rFont val="Calibri"/>
        <family val="2"/>
        <scheme val="minor"/>
      </rPr>
      <t>wash basin with C.I. brackets, PRESSMATIC Taps Pillar cock Auto closing system of approved quality and make, including painting of fittings and brackets, cutting and making good the walls wherever required:- (a) White Vitreous China Wash basin size 550x400 mm with a 15 mm CP Brass single hole basin mixer</t>
    </r>
  </si>
  <si>
    <r>
      <t xml:space="preserve">Supplying and fixing Aquamax internal part kit of thermostatic </t>
    </r>
    <r>
      <rPr>
        <b/>
        <sz val="11"/>
        <rFont val="Calibri"/>
        <family val="2"/>
        <scheme val="minor"/>
      </rPr>
      <t>shower mixer</t>
    </r>
    <r>
      <rPr>
        <sz val="11"/>
        <rFont val="Calibri"/>
        <family val="2"/>
        <scheme val="minor"/>
      </rPr>
      <t xml:space="preserve"> with 2 way diverter , reputed brands with all consumables, fittings, labour, transport etc. as approved by Engineer In-charge  etc. complete in all respect. Fittings shall have provision of water flow regulation mechanism</t>
    </r>
  </si>
  <si>
    <t>CP AND SANITARY WORKS</t>
  </si>
  <si>
    <t>CUBICLES</t>
  </si>
  <si>
    <t>K</t>
  </si>
  <si>
    <t>BOQ FOR BOXES AREAS</t>
  </si>
  <si>
    <t>FALSE CEILING</t>
  </si>
  <si>
    <t>Providing and laying in position 10 mm thk. vetrified tiles of Providing and laying in position 10 mm thk. vetrified tiles of approved make in dado of approved shade, height upto 2400 mm, fixed on back coat of cement mortar, pasted with cement slurry or tile addessive, with proper level and alignment to match the layout pattern including raking joints filled with acrylic adhesive compound with matching pigment to provide uniform texture and finish,having top edge chamfered finished with wall finish flush groove of 6mm x 6 mm, etc. as including making cutouts for the sanitary fixtures and fittings and making good for the same complete as per drawing or as directed. Including breaking and require level plaster etc completed. 
Basic Rate of tile 80/sft.</t>
  </si>
  <si>
    <t>Providing and laying vitrified matt fininsh / antiskid tiles  having size 590 mm to 605 mm x to 605 mm of  8  to  10  mm  thickness  and  confirming  IS.  15622-2006  (Group  Bla)  of  approved  make, shade  and  pattern  for  flooring  in  required  position  laid  on  a  bed  of  1:4  cement  morar including neat cement float, filling joints, curing and cleaning etc. complete.
Basic Rate of tile 80/sft.</t>
  </si>
  <si>
    <t>Providing and laying in position 10 mm thk. Satin finished vitrified tiles in flooring (of approved shade), size of 600 x600 mm, laid in pattern with machine edge chamfered,cement mortar bedding upto 25 mm thk. in CM 1:4 including raking joints filled with acrylic adhesive compound with matching pigment to provide uniform texture and finish etc.complete as per drawing and as directed. ( Basic Rate of Tile-80/ sft)</t>
  </si>
  <si>
    <t>Providing and laying in position 10 mm thk. vetrified tiles of Providing and laying in position 10 mm thk. vetrified tiles of approved make in dado of approved shade, height upto 2400 mm, fixed on back coat of cement mortar, pasted with cement slurry or tile addessive, with proper level and alignment to match the layout pattern including raking joints filled with acrylic adhesive compound with matching pigment to provide uniform texture and finish,having top edge chamfered finished with wall finish flush groove of 6mm x 6 mm, etc. as including making cutouts for the sanitary fixtures and fittings and making good for the same complete as per drawing or as directed. Including breaking and require level plaster etc completed. Basic Rate of tile 80/sft.</t>
  </si>
  <si>
    <t>BOQ FOR BOXES AREAS - PRESIDENT BOX</t>
  </si>
  <si>
    <t>Fluted Italian marble</t>
  </si>
  <si>
    <t>Wooden panneling</t>
  </si>
  <si>
    <t>fluted glass partition</t>
  </si>
  <si>
    <t>Supplying and erecting roll towel dispensor wall mounted complete.Make Dolphy/cronax/dyson
Basic range-  3000rs to 6000rs</t>
  </si>
  <si>
    <t>CIVIL AND FINISHING AND INTERIOR WORKS (PRESIDENT BOX)</t>
  </si>
  <si>
    <t>CIVIL AND FINISHING AND INTERIOR WORKS (CORPORATE BOX AREAS)</t>
  </si>
  <si>
    <t>BOQ FOR BOXES AREAS - PRESS BOX</t>
  </si>
  <si>
    <t>CIVIL AND FINISHING AND INTERIOR WORKS (PRESS BOX)</t>
  </si>
  <si>
    <t>No.</t>
  </si>
  <si>
    <t>LM</t>
  </si>
  <si>
    <t>NO</t>
  </si>
  <si>
    <t>SET</t>
  </si>
  <si>
    <t>Providing and fixing 8 cm C.I. Nahani/multi nahani Trap/ clean out including C.I. grating bend and piece of C.I. pipe upto the outside face of the wall complete.</t>
  </si>
  <si>
    <t>WATER TREATMENT PLANT 20m3/hr</t>
  </si>
  <si>
    <t xml:space="preserve">WTP feed pump for rain water treatment
Fixed speed In-line, vertial multistage, centrifugal clear water pumps, speed upto 2900 rpm, with CI body, S.S 304 impeller and SS-304/410 shaft, C.I. Base with epoxy coating , connected to a TEFC motor (with mechanical seal) suitable for 380 / 440 volts,
</t>
  </si>
  <si>
    <t xml:space="preserve">Electrical Starter panel composite for one set of pumps complete with individual pump isolators, contactors, control contactors,O/L Relay with Single phasing preventer ,  earth leakage relay, dry run trip relay, ON-OFF and Trip Indicating lamps, automatic 
Set of accessories such as G.I headers for suction and discharge, control valves, non return valves, Flow switches, pressure switches, pressure gauge, inter connecting power and control cabling etc.and all required instumentation complete shall be include
</t>
  </si>
  <si>
    <t>Supplying &amp; erecting minimum three &amp; above star rated Centrifugal water
pump (Monoblock), 415 V, three phase 50 cycles A.C. supply of 7.5 KW/10 HP
with discharge 1150/600 Litres per Minute (LPM) for head of 24/69 m and
65 mm suction/ 50 mm delivery pipe of size, on provided C.C. foundation as
per specification No. WP-CGP  , including butterfly valve, y strainer, nrv, pressure gauge, control panel as per Engineer</t>
  </si>
  <si>
    <t>Providing and fixing on above ground uPVC pipe with necessary fittings, remaking good the demolished portion etc. complete. Including removing existing pipe line if necessary and conveying and stacking the same in PWD chowky or as directed
etc. complete.</t>
  </si>
  <si>
    <r>
      <t xml:space="preserve">Supplying &amp; erecting </t>
    </r>
    <r>
      <rPr>
        <b/>
        <sz val="11"/>
        <rFont val="Calibri"/>
        <family val="2"/>
        <scheme val="minor"/>
      </rPr>
      <t>Butterfly motorised valve with low &amp; high float switches</t>
    </r>
    <r>
      <rPr>
        <sz val="11"/>
        <rFont val="Calibri"/>
        <family val="2"/>
        <scheme val="minor"/>
      </rPr>
      <t xml:space="preserve"> for over head tank domestic and flushing  with control panel including all accessories</t>
    </r>
  </si>
  <si>
    <r>
      <t xml:space="preserve">Surface preparation:
</t>
    </r>
    <r>
      <rPr>
        <sz val="11"/>
        <color rgb="FF000000"/>
        <rFont val="Calibri"/>
        <family val="2"/>
        <scheme val="minor"/>
      </rPr>
      <t xml:space="preserve">Break &amp; remove the existing waterproofing layer and reach upto RCC slab level followed by cleaning and preparation of surface with the help of wire brush and hand grinder. Remove all loose concrete, dust with air blower. Undulation in RCC slab surface, honeycombs, pin hones, imperfections should be chiselled to the sound substrate and repair with Polymer Modified Mortar. Moisture cure for 5 days then allow drying out slowly. </t>
    </r>
  </si>
  <si>
    <r>
      <t xml:space="preserve">Surface preparation:
</t>
    </r>
    <r>
      <rPr>
        <sz val="11"/>
        <color rgb="FF000000"/>
        <rFont val="Calibri"/>
        <family val="2"/>
        <scheme val="minor"/>
      </rPr>
      <t xml:space="preserve">Break &amp; remove the existing waterproofing layer and reach upto RCC slab level followed by cleaning and preparation of surface with the help of wire brush and hand grinder. Remove all loose concrete, dust with air blower. Undulation in RCC slab surface, honeycombs, pin hones, imperfections should be chiselled to the sound substrate and repair with Polymer Modified Mortar. </t>
    </r>
  </si>
  <si>
    <r>
      <t xml:space="preserve">Waterproofing system for Floor areas and upto 300 mm height on the verticals:
</t>
    </r>
    <r>
      <rPr>
        <sz val="11"/>
        <color rgb="FF000000"/>
        <rFont val="Calibri"/>
        <family val="2"/>
        <scheme val="minor"/>
      </rPr>
      <t>Providing and applying two component high performance polymer modified cementitious waterproofing coating, having minimum thickness of 1.00 to 1.2 mm thickness, waterproofling membrane having properties elongation of 120%, Tensile strength 1 N/mm2 (As per ASTM D412), Shore A hardness of 60 (As per ASTM D 2240) and Crack bridging up to 2mm (As per ASTM C836) including reinforcing the coating with 45gsm glass fibre mesh at all corners. The coating shall be applied with a total consumption of  2.0-2.1 Kg/Sqm in two to three coats on the entire horizontal and will be extended vertically up to 300mm above FFL on the vertical surface as per manufacturer's specification and methodology. 
The system includes base preparation of cleaning, brushing and removal of flacky materials, grouting the porous area with cementitious grout, sealing the minor cracks, proper coving of 50 x 50 mm between slab and wall junctions and pre-wetting the surface to attain SSD condition before application of the waterproofing coating, followed by the application of waterproof coating.</t>
    </r>
  </si>
  <si>
    <r>
      <t xml:space="preserve">Treatment around pipe entry / exit locations from internal side :
</t>
    </r>
    <r>
      <rPr>
        <sz val="11"/>
        <color rgb="FF000000"/>
        <rFont val="Calibri"/>
        <family val="2"/>
        <scheme val="minor"/>
      </rPr>
      <t xml:space="preserve">All the pipes to placed / inserted in the core cut areas, shall be placed appropriately to be grouted around the cut bores.Roughening the pipe surface with hacksaw blade and applying a coat of SBR modified latex, URP or approved equivalent and sprinkling sand for proper adhesion. Grouting the gaps between  the pipe and the core cutting by high strength non-shrink cementitious grout, that shall be poured into the gaps after fixing in place an effective leak-free shuttering and support. Allow the grout to set for 24 hrs. And do the moist curing for 5 days. The area around the pipes (10mm) shall be filled with hybrid PU Sealant. </t>
    </r>
  </si>
  <si>
    <r>
      <t xml:space="preserve">Horizontal Protection: 
</t>
    </r>
    <r>
      <rPr>
        <sz val="11"/>
        <color rgb="FF000000"/>
        <rFont val="Calibri"/>
        <family val="2"/>
        <scheme val="minor"/>
      </rPr>
      <t>Light weight Block Bat Coba for slope &amp; protection for sunk slab:Providing &amp; laying light weight block bat coba of minimum 150 mm thick laid over a bed of cement mortar (1:4), including admix with integral waterproofing compound LW+ conforming to IS 2645:2003@ 200 ml per bag of cement, and finishing and keeping the surface smooth, at the corners, curing and testing for water tightness for 7 days etc. complete.</t>
    </r>
  </si>
  <si>
    <r>
      <t xml:space="preserve">Vertical protection:
</t>
    </r>
    <r>
      <rPr>
        <sz val="11"/>
        <color rgb="FF000000"/>
        <rFont val="Calibri"/>
        <family val="2"/>
        <scheme val="minor"/>
      </rPr>
      <t>Supplying and applying 15mm thick polymeric waterproof plastering with CM 1:4 admixed with integral waterproofing compound  URP at 0.2litre/bag of cement.</t>
    </r>
  </si>
  <si>
    <r>
      <t xml:space="preserve">Injection Grouting: (if required)                                                                                                                                                                               </t>
    </r>
    <r>
      <rPr>
        <sz val="11"/>
        <color rgb="FF000000"/>
        <rFont val="Calibri"/>
        <family val="2"/>
        <scheme val="minor"/>
      </rPr>
      <t xml:space="preserve">Providing and carry out treatment to leaking cracks on RCC slab after cleaning the identified crack, drill the hole at 45° angel on both sides of crack in staggered manner at min 300 mm c/c and fix nozzle for grouting using Plugging mortar - Fast setting compound. Injecting cement slurry admixed with expansive grouting admix(225gms/ bag of cement) by using  grout pump till rejection from nozzle etc. complete </t>
    </r>
  </si>
  <si>
    <r>
      <t xml:space="preserve">Angle fillet: 
</t>
    </r>
    <r>
      <rPr>
        <sz val="11"/>
        <color rgb="FF000000"/>
        <rFont val="Calibri"/>
        <family val="2"/>
        <scheme val="minor"/>
      </rPr>
      <t xml:space="preserve">Providing and preparing all angle fillet at all vertical stands &amp; junctions /corners after carry out surface preparation to remove loose concrete, dust, dirt etc. with suitable wire brush, moist the surface with water, apply bond coat prepared by mixing URP and cement (1:1) by volume and apply using brush, preparing PMM by mixing 1 kg URP, 5 kg fresh cement, and 15 kg graded quartz sand. (i.e., in the ratio of 1:5:15) and preparing angle fillet (gola) of size 50 x 50 mm over wet the bond coat with polymer modified mortar, thereafter, applying  vertical flashing treatment of 50mm X 50 mm by embedding 100 width 45gsm geo textile non-woven mesh between two coats of waterproofing  system, as per manufacturers' recommendation.  as per manufacturers' recommendation. </t>
    </r>
    <r>
      <rPr>
        <b/>
        <sz val="11"/>
        <color rgb="FF000000"/>
        <rFont val="Calibri"/>
        <family val="2"/>
        <scheme val="minor"/>
      </rPr>
      <t xml:space="preserve"> </t>
    </r>
  </si>
  <si>
    <r>
      <t xml:space="preserve">Crack filling: (if required)
</t>
    </r>
    <r>
      <rPr>
        <sz val="11"/>
        <color rgb="FF000000"/>
        <rFont val="Calibri"/>
        <family val="2"/>
        <scheme val="minor"/>
      </rPr>
      <t>Providing and carry out treatment to visible surface cracks which are more than 1 mm after cut open the same in square or V -groove manner up to 10x10 mm size using mechanical cutter, clean to remove loose concrete, dust, dirt etc., apply PU Sealant in prepared crack after application of primer, allow the sealant to cure for min 7 days followed by application of strip coating using  epoxy primer in 100 mm wide strip on concrete surface along with length of the crack, allow the primer to become tack free, mix and apply waterproofing coating  on primed surface, while it is still wet embed 60 gsm non- woven geotextile strip, allow the same to cure for 4-6 hrs before application of 2nd coat etc. complete as per manufacturer’s specification.</t>
    </r>
  </si>
  <si>
    <r>
      <t xml:space="preserve">Waterproofing system: 
</t>
    </r>
    <r>
      <rPr>
        <sz val="11"/>
        <color rgb="FF000000"/>
        <rFont val="Calibri"/>
        <family val="2"/>
        <scheme val="minor"/>
      </rPr>
      <t>Providing and applying two component high performance polymer modifed cementitious waterproofing coating, having minimum elongation of 120%, Tensile strength 1 N/mm2 (As per ASTM D412), Shore A hardness of 60 (As per ASTM D 2240), Crack bridging up to 2mm (As per ASTM C836) and food grade certification by CFTRI, including reinforcing the coating with 45gsm glass fibre mesh at all corners. The coating shall be applied with a total consumption of 2 Kg/Sqm in two coats on the entire horizontal and vertical surface as per manufacturer's specification and methodology. 
The system includes base preparation of cleaning, brushing and removal of flacky materials, grouting the porous area with cementitious grout, sealing the minor cracks, proper coving between slab and wall junctions and pre-wetting the surface to attain SSD condition before application of the waterproofing coating, followed by the application of waterproof coating.</t>
    </r>
  </si>
  <si>
    <r>
      <t xml:space="preserve">Horizontal protection with sloping screed: 
</t>
    </r>
    <r>
      <rPr>
        <sz val="11"/>
        <color rgb="FF000000"/>
        <rFont val="Calibri"/>
        <family val="2"/>
        <scheme val="minor"/>
      </rPr>
      <t>Providing and Laying concrete screed of minimum 50 - 75 mm THK, by adding waterproofing compound LW+ @200 ml per bag of cement in desired thickness on the surfaces and extend it up to the height of 300 mm over the side walls – cure the screed as per standard method. After the floor screed is complete, provide plaster on parapet wall by adding water proofing compound Dr. Fixit LW+ @200 ml per bag of cement, in desired thickness on the vertical surfaces – cure the screed as per standard method.</t>
    </r>
  </si>
  <si>
    <r>
      <t xml:space="preserve">Vertical protection:
</t>
    </r>
    <r>
      <rPr>
        <sz val="11"/>
        <color rgb="FF000000"/>
        <rFont val="Calibri"/>
        <family val="2"/>
        <scheme val="minor"/>
      </rPr>
      <t>Supplying and applying 15mm thick polymeric waterproof plastering with CM 1:4 admixed with integral waterproofing compound LW+ at 0.2litre/bag of cement.</t>
    </r>
  </si>
  <si>
    <r>
      <t xml:space="preserve">Hygiene coat:
</t>
    </r>
    <r>
      <rPr>
        <sz val="11"/>
        <color rgb="FF000000"/>
        <rFont val="Calibri"/>
        <family val="2"/>
        <scheme val="minor"/>
      </rPr>
      <t>Providing &amp; applying 2 coats of  two component, water_x0002_based epoxy resin with additive fillers, anti-algae, anti-fungal, Non_x0002_flammable, Non-toxic, hygiene cum damp-proof coating Certified by CFTRI as per 21 CFR 175 – 300 of US – FDA, having mixing Ratio (Base: Hardener: Water) – 1:1:1 to be applied @ 4 sqm / Kg, as per manufacturer's specification. The coating shall have Specific Gravity: 1.2, Water vapor presence: 244.48 g/m2/24 hrs, as per IS 7809/Pt 2/1977, Adhesion strength: 2.5 N/mm2 as per ASTM D 4541 : 02, all as per manufacturers' specification, etc, complete</t>
    </r>
  </si>
  <si>
    <r>
      <rPr>
        <b/>
        <sz val="11"/>
        <color theme="1"/>
        <rFont val="Calibri"/>
        <family val="2"/>
        <scheme val="minor"/>
      </rPr>
      <t>Surface preparation:</t>
    </r>
    <r>
      <rPr>
        <sz val="11"/>
        <color theme="1"/>
        <rFont val="Calibri"/>
        <family val="2"/>
        <scheme val="minor"/>
      </rPr>
      <t xml:space="preserve">
Break &amp; remove the existing waterproofing layer and reach upto RCC slab level followed by cleaning and preparation of surface with the help of wire brush and hand grinder. Remove all loose concrete, dust with air blower. Undulation in RCC slab surface, honeycombs, pin hones, imperfections should be chiselled to the sound substrate and repair with Polymer Modified Mortar. Moisture cure for 5 days then allow drying out slowly. </t>
    </r>
  </si>
  <si>
    <t>Collecting and carting debris to the designated location for proper disposal</t>
  </si>
  <si>
    <r>
      <rPr>
        <b/>
        <sz val="11"/>
        <color rgb="FF000000"/>
        <rFont val="Calibri"/>
        <family val="2"/>
        <scheme val="minor"/>
      </rPr>
      <t xml:space="preserve">Injection Grouting:                                                                                                                                                                                </t>
    </r>
    <r>
      <rPr>
        <sz val="11"/>
        <color rgb="FF000000"/>
        <rFont val="Calibri"/>
        <family val="2"/>
        <scheme val="minor"/>
      </rPr>
      <t xml:space="preserve">Providing and carry out treatment to leaking cracks on RCC slab after cleaning the identified crack, drill the hole at 45° angel on both sides of crack in staggered manner at min 300 mm c/c and fix nozzle for grouting using Plugging mortar - Fast setting compound. Injecting cement slurry admixed with expansive grouting admix(225gms/ bag of cement) by using  grout pump till rejection from nozzle etc. complete                 </t>
    </r>
    <r>
      <rPr>
        <b/>
        <sz val="11"/>
        <color rgb="FF000000"/>
        <rFont val="Calibri"/>
        <family val="2"/>
        <scheme val="minor"/>
      </rPr>
      <t xml:space="preserve">                                                                                                                                                  </t>
    </r>
    <r>
      <rPr>
        <sz val="11"/>
        <color rgb="FF000000"/>
        <rFont val="Calibri"/>
        <family val="2"/>
        <scheme val="minor"/>
      </rPr>
      <t xml:space="preserve"> </t>
    </r>
  </si>
  <si>
    <r>
      <rPr>
        <b/>
        <sz val="11"/>
        <color rgb="FF000000"/>
        <rFont val="Calibri"/>
        <family val="2"/>
        <scheme val="minor"/>
      </rPr>
      <t xml:space="preserve">Angle fillet: </t>
    </r>
    <r>
      <rPr>
        <sz val="11"/>
        <color rgb="FF000000"/>
        <rFont val="Calibri"/>
        <family val="2"/>
        <scheme val="minor"/>
      </rPr>
      <t xml:space="preserve">
Providing and preparing all angle fillet at all vertical stands &amp; junctions /corners after carry out surface preparation to remove loose concrete, dust, dirt etc. with suitable wire brush, moist the surface with water, apply bond coat prepared by mixing URP and cement (1:1) by volume and apply using brush, preparing PMM by mixing 1 kg URP, 5 kg fresh cement, and 15 kg graded quartz sand. (i.e., in the ratio of 1:5:15) and preparing angle fillet (gola) of size 50 x 50 mm over wet the bond coat with polymer modified mortar, thereafter, applying  vertical flashing treatment of 50mm X 50 mm by embedding 100 width 45gsm geo textile non-woven mesh between two coats of waterproofing  system, as per manufacturers' recommendation.  as per manufacturers' recommendation.  </t>
    </r>
  </si>
  <si>
    <r>
      <rPr>
        <b/>
        <sz val="11"/>
        <color rgb="FF000000"/>
        <rFont val="Calibri"/>
        <family val="2"/>
        <scheme val="minor"/>
      </rPr>
      <t>Crack filling</t>
    </r>
    <r>
      <rPr>
        <sz val="11"/>
        <color rgb="FF000000"/>
        <rFont val="Calibri"/>
        <family val="2"/>
        <scheme val="minor"/>
      </rPr>
      <t xml:space="preserve">
Providing and carry out treatment to visible surface cracks which are more than 1 mm after cut open the same in square or V -groove manner up to 10x10 mm size using mechanical cutter, clean to remove loose concrete, dust, dirt etc., apply PU Sealant in prepared crack after application of primer, allow the sealant to cure for min 7 days followed by application of strip coating using  epoxy primer in 100 mm wide strip on concrete surface along with length of the crack, allow the primer to become tack free, mix and apply waterproofing coating  on primed surface, while it is still wet embed 60 gsm non- woven geotextile strip, allow the same to cure for 4-6 hrs before application of 2nd coat etc. complete as per manufacturer’s specification. </t>
    </r>
  </si>
  <si>
    <r>
      <rPr>
        <b/>
        <sz val="11"/>
        <color rgb="FF000000"/>
        <rFont val="Calibri"/>
        <family val="2"/>
        <scheme val="minor"/>
      </rPr>
      <t xml:space="preserve">Waterproofing system: </t>
    </r>
    <r>
      <rPr>
        <sz val="11"/>
        <color rgb="FF000000"/>
        <rFont val="Calibri"/>
        <family val="2"/>
        <scheme val="minor"/>
      </rPr>
      <t xml:space="preserve">
Providing and applying 2 component, highly elastomeric, high tensile, hand applied waterproofing system based on hybrid Polyurea polyurethane technology which complies to ASTM C 836 for the minimum thickness of 1.5 mm DFT.  Preparing concrete surface which should be minimum 28 days old and M25 grade having  residual moisture content &lt; 8 %, clean the surface to remove loose dust, dirt, loose mortar etc.,  apply epoxy primer using suitable brush/roller coverage @ 150 to 200 gms/Sqm, allow the primer to cure for 4 to 6 hrs, followed by mixing and application Hand applied Hybrid Polyrea Polyurethane system using suitable roller/brush, coverage @ 2.0 kg/m2 to achieve minimum DFT of 1.5 mm in 2 coats on horizontal and vertical surface up to 300 mm from FFL. Dr.Fixit Superseal 900 suppliedcshall be exhibiting properties i.e, Tensile strength (ASTM D412) : &gt;15 MPa, Tear Resistance (ASTM D624) : 42 N/mm, Elongation (ASTM D412) : &gt;600%, Bond Strength to concrete (ASTM D 7234) - 2 Mpa, Crack Bridging displacement (ASTM C1305)- &gt; 2 mm, Puncture Resistance (ASTM E154) - &gt; 1000 N,Sensitivity to shower/ingress of water - 5 to 6 hrs, Resistance to hydrostatic head (ASTM D5385) - &gt; 70 Mtr . </t>
    </r>
  </si>
  <si>
    <r>
      <rPr>
        <b/>
        <sz val="11"/>
        <color rgb="FF000000"/>
        <rFont val="Calibri"/>
        <family val="2"/>
        <scheme val="minor"/>
      </rPr>
      <t>Protection to the waterproofing system:</t>
    </r>
    <r>
      <rPr>
        <sz val="11"/>
        <color rgb="FF000000"/>
        <rFont val="Calibri"/>
        <family val="2"/>
        <scheme val="minor"/>
      </rPr>
      <t xml:space="preserve">
Supplying and applying protective geo textile fabric of 120GSM over the entire membrane with proper overlaps.</t>
    </r>
  </si>
  <si>
    <r>
      <rPr>
        <b/>
        <sz val="11"/>
        <color rgb="FF000000"/>
        <rFont val="Calibri"/>
        <family val="2"/>
        <scheme val="minor"/>
      </rPr>
      <t xml:space="preserve">Horizontal Protection: </t>
    </r>
    <r>
      <rPr>
        <sz val="11"/>
        <color rgb="FF000000"/>
        <rFont val="Calibri"/>
        <family val="2"/>
        <scheme val="minor"/>
      </rPr>
      <t xml:space="preserve">
Light weight Block Bat Coba for slope &amp; protection for sunk slab:Providing &amp; laying light weight block bat coba of minimum 150 mm thick laid over a bed of cement mortar (1:4), including admix with integral waterproofing compound LW+ conforming to IS 2645:2003@ 200 ml per bag of cement, and finishing and keeping the surface smooth, at the corners, curing and testing for water tightness for 7 days etc. complete.</t>
    </r>
  </si>
  <si>
    <r>
      <rPr>
        <b/>
        <sz val="11"/>
        <color rgb="FF000000"/>
        <rFont val="Calibri"/>
        <family val="2"/>
        <scheme val="minor"/>
      </rPr>
      <t>Treatment around pipe entry / exit locations from internal side :</t>
    </r>
    <r>
      <rPr>
        <sz val="11"/>
        <color rgb="FF000000"/>
        <rFont val="Calibri"/>
        <family val="2"/>
        <scheme val="minor"/>
      </rPr>
      <t xml:space="preserve">
All the pipes to placed / inserted in the core cut areas, shall be placed appropriately to be grouted around the cut bores.Roughening the pipe surface with hacksaw blade and applying a coat of SBR modified latex, URP or approved equivalent and sprinkling sand for proper adhesion. Grouting the gaps between  the pipe and the core cutting by high strength non-shrink cementitious grout, that shall be poured into the gaps after fixing in place an effective leak-free shuttering and support. Allow the grout to set for 24 hrs. And do the moist curing for 5 days. The area around the pipes (10mm) shall be filled with hybrid PU Sealant. </t>
    </r>
  </si>
  <si>
    <t>EXISTING TERRACE SLAB TREATMENT</t>
  </si>
  <si>
    <t>DEMOLITION WORKS</t>
  </si>
  <si>
    <t>Demolishing brick work in cement mortar including plaster, paint, etc. manually / by mechanical means including stacking of serviceable material and disposal of unserviceable with all leads and lifts as per direction of Engineer-in-charge.</t>
  </si>
  <si>
    <t>Dismantling old plaster and cleaning the surface for plaster including disposal of unserviceable with all leads and lifts as per direction of Engineer-in-charge.</t>
  </si>
  <si>
    <r>
      <rPr>
        <b/>
        <sz val="11"/>
        <color rgb="FF000000"/>
        <rFont val="Calibri"/>
        <family val="2"/>
        <scheme val="minor"/>
      </rPr>
      <t xml:space="preserve">Lift Pit-  Polymer Grout:
</t>
    </r>
    <r>
      <rPr>
        <sz val="11"/>
        <color rgb="FF000000"/>
        <rFont val="Calibri"/>
        <family val="2"/>
        <scheme val="minor"/>
      </rPr>
      <t>Providing and applying polymer grout to control up lift pressure of ground water during high Rains</t>
    </r>
  </si>
  <si>
    <t>PLASTER WORKS</t>
  </si>
  <si>
    <t>Providing internal cement plaster 20 mm thick in Single coats in cement mortar 1:4 without neeru finish, to concrete, brick surface, in all positions including scaffolding and curing etc. complete.</t>
  </si>
  <si>
    <t>Providing fixing 30 mm flush door with approved lamination as require as replacement to old damaged door removing old one including all fitting and fixture and door closer as directed by architect / engineer in charge</t>
  </si>
  <si>
    <t>Removing and refixing existing sanitary items as per instruction.</t>
  </si>
  <si>
    <t>Existing urinals</t>
  </si>
  <si>
    <t>Supply and installation of cubicles of width and depth as per Athena Lite-SS Series Cubicles-Std Sizes (WxDxH) :900mm x 1550mm x 2105mm, (Height is including 100mm gap from bottom, Door Width -600mm specifications / site drawings). Cubicle height to be 2105mm. Made from solid grade compact high pressure laminate as per IS:2046 and EN-438 manufactured under high specific pressure &gt; 5MPa and temperature &gt; 120°C, All doors will be of single colour and made of 12mm thick Merino HPL compact panel. The doors will have chamfered edges. Each door will be supported by 3 stainless steel made hinges affixed to the pilasters. Size of panel to be as per drawing. HARDWARE &amp; ACCESSORIES are H shaped (Top)head frame structure made of extruded Aluminium grade 6063 T5 - 50 micron epoxy powder coated for surface protection, Size to be 125 x 70 x 5T. Corner joinery section, Size to be 40 x 16.5 x 1.8T. U-Channel Wall joinery section, Size to be 22 x 16 x 1.6T. Door stopper section, Size to be 21 x 12.5 x 1.6T. Spring loaded Butt Hinges made from Stainless steel grade 304. Surface finish to be matt type. Covers to be lacor coated.etc complete.</t>
  </si>
  <si>
    <t>Providing and fixing modesty panels as urinal partitions of size 1200 x 450mm made from 12mm HPL boards od design and surface as selected by the architect. The modesty panels are to be fixed with SS 304 right angle brackets or polyamide grade 6 (nylon) brackets.</t>
  </si>
  <si>
    <t xml:space="preserve">Providing and fixing 50mm wide Baffle Ceiling System manufactured of approved make and  of approved colour consisting of Baffle 50 mm wide x 100mm height x 0.6mm thick square edged baffle having a length upto 4 mtrs, Coil Coated (chromatised for maximum bond between metal and paint, enamelled twice under high temperature, visible side with a full primer and finish coat, the inner side with a Primer coating and skin coat on a Continuous Paint line) corrosion resistant aluminium alloy for higher strength.
The Panel shall be clipped in a module of 100-150mm as per architect’s specifications to a baked enamelled Aluminium Panel carrier of 32 mm wide x 39 mm deep x 0.95 mm thick in standard length of 5 mtrs made of double baked enamelled Aluminium alloy AA 5050 (Al.mg) black with cutouts to hold the panels The L shaped galvanised angle is suspended by means of suspension angle and anchor fasteners at a centre to centre distance of 1200mm.
</t>
  </si>
  <si>
    <t>Supply and fixing of 1mm (10% +/-) Polymer Based false ceiling of approved manufacturer with Perforation if deemed required, of panel sizes of 340mmx 3060mm//340mm x 4000mm along with option to custom size to a maximum of 12800mm in length in approved shade, manufactured in India,  made with High temperature thermal transfer technology, waterproof, fire retardant and anti-bacterial. Termite resistant, rust proof material. Panels to be installed with GI sections of suitable gauge &amp; size, subject to change according to site conditions. Panels to be installed using suitable, same shade J-Trim with dimensions 39x20x3060/4000 (all in mm) for edge profiles and Connector with dimensions 76x20x3060/4000 mm, using same shade for connecting panels, using outside corner with dimensions 61x63x3060, which can be used in +90 degree corners and inside corner having dimensions 28x76x3060 which can be used for -90 degree corners. Panels are maintenance free and with 10 years warranty for colour &amp; finish of the panels Including trims of approved manufacturer recommended. All material, accessories, ancillary components all as per recommendation of approved manufacturer. The rates shall be inclusive of all material, labour, wastage, scaffolding upto 12 ft. , all lead &amp; lifts, making cut-out for light fixture and other MEP utilities as per GFC drawing and making good with suitable accessories etc. all complete as per manufacturer and as directed by the architect</t>
  </si>
  <si>
    <t>Providing and fixing service counter of 750mm high as per the drawings and design provided by the architect</t>
  </si>
  <si>
    <t xml:space="preserve">Providing &amp; Fixing of Lay-in Plain Tile False Ceiling on 24mm ‘T’ Framework of module 600mm x 600mm. Panels shall be manufactured by Hunter Douglas of size 575mm x 575mm made out of 0.7mm thick Aluminium Alloy 3105. . Tiles to be stove enamelled on a continuous application for pre-treatment. The coils to go through 4 stages of pre-treatment, three times oven baked through conversion coating, priming and finish coat ensuring superior adhesion, high corrosion resistance and good colour stability. The coils to be painted on both sides after degreasing. Inside surface to have a primer of 5 microns and a coat of natural colour of 5 microns, exposed surface to have a primer of 5 microns, binder of 5 microns and topcoat of approved colour of 15 microns. The Tile will be manufactured on advanced equipment, which includes several levelling. The tile end shall be raised upward by 38mm and bend outward to lay the tile in framework. Grid system for fixing ceiling tiles shall comprise of Tees. The 24mm main tee runners shall be suspended at an interval of 1200mm centre to centre. The 24mm cross tee runner shall be suspended at 600mm centre to centre and further supported with 24mm cross tee at 600mm centre to centre with interlocking arrangements to form grid of 600mm x 600mm. The main tee shall be supported by means of 4mm G.I. rod from slab/roof. The suspension shall be provided at 1200 to 1500mm centre to centre. </t>
  </si>
  <si>
    <r>
      <t xml:space="preserve">Providing and laying machine cut and mirror polished approved coloured ITALIAN MARBLE SLAB approved size, 20 mm +/- 2 mm thick of approved quality with approved qality, Italian marble inlays for flooring in required pattern on a bed of 1:4 cement mortar 25- 30 mm average thickness including neat cement float, filling joints with neat coloured cement slurry, curing, polishing and cleaning  complete. 
</t>
    </r>
    <r>
      <rPr>
        <b/>
        <sz val="11"/>
        <color theme="1"/>
        <rFont val="Calibri"/>
        <family val="2"/>
        <scheme val="minor"/>
      </rPr>
      <t>NOTE:- In above item  cement mortar should be with white cement &amp; for  joint  should be with white or colour pigment cement to match the flooring colour.</t>
    </r>
  </si>
  <si>
    <t xml:space="preserve">Providing and fixing wooden stage for raising the floor </t>
  </si>
  <si>
    <r>
      <t xml:space="preserve">Providing and fixing machine cut and mirror polished approved coloured  ITALIAN MARBLE SLAB in cladding of maximum sixe of 1200mm x 600mm with inlays of approved size,12mm + 02mm thk. Of approved quality for required pattern on a bed of 1:4 CM plaster 25mm average thickness including neat cement float,filling joints with neat coloured pigment,curing,polishing and cleaning etc.complete.
</t>
    </r>
    <r>
      <rPr>
        <b/>
        <sz val="11"/>
        <color theme="1"/>
        <rFont val="Calibri"/>
        <family val="2"/>
        <scheme val="minor"/>
      </rPr>
      <t>NOTE:- In the above item cement floating should be of white cement base . The above item is including clamps &amp; pins required for fixing Italian marble cladding. The same needs to be considered by the bidder while quoting the rates. Nothing extra what so over shall be considered.</t>
    </r>
  </si>
  <si>
    <t>Providing and applying Royale Acrylic Emulsion paint on internal wall surface as detailed below Scrapping for surface with emery paper and wipe clean for area. Applying  wall primer with brush by adding mineral turpentine oil by 8 to 10 % or water by 15 to 20% allowing to dry for 6 to 8 hours. After applying  acrylic wall putty with appropriate proportion of water of allow to dry for period of 4 to 6 hours of activity. Scrapping with emery paper and wipe clean Applying paints Royale Luxury emulsion 1st coat with brush water content water 40 to 45% or 65 to 70% by role Applying paints Royale luxury emulsion 2nd coat with brush with water content 40 to 45 % or 65 to 70 % by roller. (The colour and shade should be as approved by the architect.)</t>
  </si>
  <si>
    <t>Providing and applying two coats of textured synthetic paint of approved shade and quality and one coat of primer before applying textured paint including scaffolding if necessary preparing surface by thoroughly cleaning oil, grease, dirt and other materials as required, etc. complete. (The colour and shade should be as approved by the architect.)</t>
  </si>
  <si>
    <t>Providing and fixing in position Gypsum board false ceiling with 12.5 mm thick Gypsum boards, screwed/fixed to the under structure of suspended G.I. Grid constructed and suspended from the main ceiling consisting of ceiling sections of size 25 x 50 mm maximum center to center distance of 600 milimetre perimeter channel and intermediate channels at maximum center to center distance 1200 milimetre galvanized grid should be fixed to reinforced cement concrete slab.The gypsum board should be fixed to galvanized iron grid with necessary screws. The boards should be taped and filled from underside to give smooth, seamless ceiling. The rate should include necessary additional ceiling sections and intermediate channels.Additional intermediate channels should be fixed to strap hangers for additional support to prevent strapping at every 1200 milimetre item to be completed in all respect including necessary sleeves for ducts finishing of joints cut outs, painting including labour, material, lifts etc.all complete. (The false ceiling will be inclusive of coves and cornices as per the design and drawings providedby the architect)
Note: The screws used should be of brass and the suspenders should be of galvanized iron</t>
  </si>
  <si>
    <t>Providing and fixing mirror of superior glass (of approved quality) and of required shape and size with plastic moulded frame of approved make and shade with 6 mm thick hard board backing</t>
  </si>
  <si>
    <t>Supplying and fixing fix back tip up chairs gaving below mentioned properties
Stand – Base to be 200 x 75 x 6 mm. M.S.Flat welded to 38 x 38 x 2 mm, CRCA
tube 22”, long further supported to 38 x 38 x 2 mm – 11” long CRCA tube.
➢ Tip – Up movement supported by 200 x 75 x 6 mm M.S.Flat with M.S. twin
support 12 mm in Dia.
➢ Seat Bracket to be 12 x 25 x 100 mm M.S.Flat welded to a plate of 80 x 100 x 3
mm.
➢ Back Bracket to be 200 x 70 x 70 mm of 1.6 mm thick, CRCA sheet with 2
longitudinal holes for bolting
Back
➢ Back made of 14 mm thick plywood size 480 x 430 mm, fused with Polyurethane foam of 480 x 430 mm having density of 48 +/- 5 kg/m3 and duly upholstered with foam laminated fabric cover. All bolts to be received by dash nuts CNC milled threaded and nailed of size 20 x 10 mm.</t>
  </si>
  <si>
    <t xml:space="preserve">Providing &amp; Fixing of Flocked textile floor covering of Nylon 6.6 face fiber or equivalent of approved make with 100% Nylon and completely water proof resilient backing. The flooring should be Anti-static with thickness of 4.3 mm and approximate weight of 1.8 k.g./sqm of roll form. The carpet should be completely stain resistant and of a density approx. 80 million fibers/sq.mtr (70 million fiber/sq.yd) in the width of 2 mtr .The floor covering should have Fire Test EN-13501, Appearance Retention Hexapod ISO 140-8, Friction Slip Resistance Test EN 14041 Class DS, SANITISED anti-microbial treatment, with resilient waterproof backing, anti-allergic which is certified by British allergy foundation, with ten year replacement guarantee. The carpet should have permanent static control &amp; should be fixed with powder coated aluminium angles as per detail. Aluminium angles to be paid separately. The work should be carried out by the authorized installer of the Company in India. </t>
  </si>
  <si>
    <t>Providing and fixing bar table as per the drawings and design provided by the architect</t>
  </si>
  <si>
    <t>Providing and fixing service table as per the drawings and design provided by the architect</t>
  </si>
  <si>
    <t>Providing and installing chandeliar of approved make as per the design provided by the architect</t>
  </si>
  <si>
    <t>Providing and fixing tv console as per the drawings and design provided by the architect</t>
  </si>
  <si>
    <t>Providing and fixing dining table as the drawings and design suggested by the architect</t>
  </si>
  <si>
    <t>Providing and fixing dining chairs as the drawings and design suggested by the architect</t>
  </si>
  <si>
    <t>Removing the front spider glazing and refixing new one as per the new existing dimensions and as per the specifications of the existing galzing</t>
  </si>
  <si>
    <t>cmt</t>
  </si>
  <si>
    <t>Dismantling tile work in floors and roofs laid in cement mortar including  disposal of unserviceable with all leads and lifts as per direction of Engineer-in-charge.</t>
  </si>
  <si>
    <t>Dismantling  of existing false ceiling  including  disposal of unserviceable with all leads and lifts as per direction of Engineer-in-charge.</t>
  </si>
  <si>
    <t>Removal of existing glass glazing</t>
  </si>
  <si>
    <t>Providing and laying in position 10 mm thk. semi gloss vitrified tiles in flooring (of approved shade), size of 800 x800 mm, laid in pattern with machine edge chamfered,cement mortar bedding upto 25 mm thk. in CM 1:4 including raking joints filled with acrylic adhesive compound with matching pigment to provide uniform texture and finish etc.complete as per drawing and as directed. ( Basic Rate of Tile-80/ sft)</t>
  </si>
  <si>
    <t>poly urea treatment on steps</t>
  </si>
  <si>
    <t>Supply of Orange Premium Stretch Ceiling with model (OSC-Premium-EUTranslucent-1111) Custom made demountable stretch ceiling to fit exact dimensions with premium aluminium grippers. The ceiling must be stretched and hooked into remium aluminium grippers insuring good rigidity. A pvc hook for tension mounting is welded on the outline of the ceiling membrane with all new and updated Orange HF technology. The stretch ceiling membrane to be supplied in accordance to below compliance: Euro Class B-s1 dO in European classification of reaction to fire, thickness of 0.18 mm, weighting upto 238 gms/m2, Heat conductivity coefficient: - 0.16 x cal/m H0 c., Dimensional stability between -163 to+ 66 Celsius, Heavy metal and toxic components free (phthalates plumb, arsenic, cadmium, tin, zinc stabiliser, etc), 100% recyclable, Humidity resistance, Air quality certification: A+, 10 Years warranty &amp; mandatory European make certification. cost is inclusive of design and printing as per Architect. Should include Samsung make LED lighting and required drivers.</t>
  </si>
  <si>
    <t>Providing and fixing service table as the drawings and design suggested by the architect</t>
  </si>
  <si>
    <t>Providing and fixing side table as the drawings and design suggested by the architect</t>
  </si>
  <si>
    <t>Providing and fixing modular chair as the drawings and design suggested by the architect</t>
  </si>
  <si>
    <t>Providing and fixing modular press table table as the drawings and design suggested by the architect</t>
  </si>
  <si>
    <t>Providing and fixing of counter table as the drawings and design suggested by the architect</t>
  </si>
  <si>
    <t>15mm dia.</t>
  </si>
  <si>
    <t>20mm dia.</t>
  </si>
  <si>
    <t>25mm dia.</t>
  </si>
  <si>
    <t>32mm dia.</t>
  </si>
  <si>
    <t>40mm dia.</t>
  </si>
  <si>
    <t>65mm dia.</t>
  </si>
  <si>
    <t>80mm dia.</t>
  </si>
  <si>
    <r>
      <t xml:space="preserve">Removing </t>
    </r>
    <r>
      <rPr>
        <b/>
        <sz val="11"/>
        <rFont val="Calibri"/>
        <family val="2"/>
        <scheme val="minor"/>
      </rPr>
      <t>G.I. pipes internal concealed</t>
    </r>
    <r>
      <rPr>
        <sz val="11"/>
        <rFont val="Calibri"/>
        <family val="2"/>
        <scheme val="minor"/>
      </rPr>
      <t xml:space="preserve"> of any size including fittings etc complete</t>
    </r>
  </si>
  <si>
    <r>
      <t xml:space="preserve">Removing </t>
    </r>
    <r>
      <rPr>
        <b/>
        <sz val="11"/>
        <rFont val="Calibri"/>
        <family val="2"/>
        <scheme val="minor"/>
      </rPr>
      <t>drain pipe (</t>
    </r>
    <r>
      <rPr>
        <sz val="11"/>
        <rFont val="Calibri"/>
        <family val="2"/>
        <scheme val="minor"/>
      </rPr>
      <t>soil, waste water, ventilating or rain water) of any size with all fittings including as directed.</t>
    </r>
  </si>
  <si>
    <t xml:space="preserve">Supply, installation, testing and commissioning of Activated Carbon Filter, media, deep bed vertical down flow pressure filter consisting of Stainless steel vertical Self Supporting type Activated Carbon filter with carbon and supporting media, frontal pipe(MS/GI) work and valves, differential pressure gauges and all required accessories.
</t>
  </si>
  <si>
    <t>Sodium silicate chlorine dosing system consisting of 20 lts capacity polyethylene tank mounted with adjustable flow electronic metering pump suitable for dosing 2.5 lph at  3.5 kg/cm2 pressure, complete with connecting  pipe, foot valve and strainer, level tube, level switch, cable, non return valve and all accessories</t>
  </si>
  <si>
    <t>Set</t>
  </si>
  <si>
    <r>
      <t xml:space="preserve">Removing  </t>
    </r>
    <r>
      <rPr>
        <b/>
        <sz val="11"/>
        <rFont val="Calibri"/>
        <family val="2"/>
        <scheme val="minor"/>
      </rPr>
      <t>CI &amp; cowl caps</t>
    </r>
    <r>
      <rPr>
        <sz val="11"/>
        <rFont val="Calibri"/>
        <family val="2"/>
        <scheme val="minor"/>
      </rPr>
      <t xml:space="preserve"> of any size over pipes.</t>
    </r>
  </si>
  <si>
    <t>Providing and fixing high-density polyethylene (HDPE) container one piece moulded triple layer water tank made out of high density polyethylene and built corrugated inclusive of delivery up to destination hoisting and fixing of accessories such as inlet, outlet overflow pipe inclusive of all tanks capacity  20000 litres.</t>
  </si>
  <si>
    <t>Supplying &amp; erecting Minimum three &amp; above star rated Centrifugal water pump (Monoblock), 230V, Single phase 50 cycles A.C. supply of 1.5 kW/2 HP with discharge 600/140 Litres per Minute (LPM) for head of 8/22 m &amp; 50 mm suction/ 50 mm delivery pipe on provided C.C. foundation as per specification No. WP-CGP , including butterfly valve, y strainer, nrv, pressure gauge, control panel as per Engineer</t>
  </si>
  <si>
    <t xml:space="preserve">Supply, installation, testing and commissioning of dual media, deep bed vertical down flow pressure filter consisting of Stainless steel vertical Self Supporting type pressure vessel with Supporting Media frontal pipe(MS/GI) work and valves, differential pressure gauges and all required accessories.
</t>
  </si>
  <si>
    <t>Providing and fixing Saint-Gobain Ecophon Solo™ Baffle is vertically installed unframed baffles. Solo Baffle can be used to form distinct lines and is available in different sizes and a wide range of colours. Demountable tiles, Size 1200X1200X40mm, 1200X300X40mm, 1200X600X40mm, 1800X200X40mm, 1800X300X40mm, 1800X600X40mm
Manufacturing- Manufactured in Sweden, production unit is ISO 14001 certified.
Acoustics-Sound absorption(Alpha w) - 0.65 at 600 mm o.d.s at c600                      
Flexural tensile strength - Class C/Pass                                                                   
Indoor Air quality - French regulation on VOC emissions, A level. Certified by the Finnish Building Information Group (RTS) with the M1 label.Certified by Eurofins Indoor Air comfort® . GRIHA,IGBC Green Pro certified, Comply with the REACH regulation of the European chemical Agency, certified by the EUCEB which confirms that mineral wool is produced in conformity with the Note Q of EC No 1272/2008 and therefore classification as a carcinogen does not apply, CE Marking                                            Environmental Footprint - Environmental Product declaration (EPD) acc to international ISO 14025 &amp; EN 15804 series of standards, HPD certified                        
Circularity - Minimum post-consumer recycled content 57%, Fully recyclable                
Fire Safety-Tested and classified as non combustible according to EN ISO 1182 with reaction to fire classification class A2 s1 d0 according to EN 13501 -1 -European Standard.
Humidity Resistance- Class C, relative humidity 95% and 30°C, according to EN 13964:2014                                                          
Cleanability- Daily dusting and vacuum cleaning. Weekly wet wiping.</t>
  </si>
  <si>
    <t>Providing and applying wall coverings (wallpapers) in (with Matte, Texture &amp; Silk finishes) which are water resistant, scratch resistent and fire retardant</t>
  </si>
  <si>
    <t>CIVIL AND FINISHING AND INTERIOR WORKS (MCA OFFICE)</t>
  </si>
  <si>
    <t>Providing internal cement plaster 20mm thick in Single coat in mortar 1:5 with neeru finish, to concrete, brick surface, in all positions including scaffolding and curing etc. complete</t>
  </si>
  <si>
    <t>Providing and fixing of double leaf fire rated  glass door of 12mm toughened glass with all patch fitting complete in all respect (size 1200 x 2400 mm)</t>
  </si>
  <si>
    <t>Providing and fixing of single leaf fire rated  glass door of 12mm toughened glass with all patch fitting complete in all respect (size 900 x 2400 mm)</t>
  </si>
  <si>
    <t xml:space="preserve">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</si>
</sst>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2"/>
      <color rgb="FF000000"/>
      <name val="Calibri"/>
      <family val="2"/>
      <scheme val="minor"/>
    </font>
    <font>
      <sz val="12"/>
      <color rgb="FF000000"/>
      <name val="Calibri"/>
      <family val="2"/>
      <scheme val="minor"/>
    </font>
    <font>
      <b/>
      <sz val="11"/>
      <color rgb="FF000000"/>
      <name val="Calibri"/>
      <family val="2"/>
      <scheme val="minor"/>
    </font>
    <font>
      <sz val="11"/>
      <color rgb="FF000000"/>
      <name val="Calibri"/>
      <family val="2"/>
      <scheme val="minor"/>
    </font>
    <font>
      <sz val="12"/>
      <color theme="1"/>
      <name val="Calibri"/>
      <family val="2"/>
      <scheme val="minor"/>
    </font>
    <font>
      <b/>
      <sz val="12"/>
      <color theme="1"/>
      <name val="Calibri"/>
      <family val="2"/>
      <scheme val="minor"/>
    </font>
    <font>
      <b/>
      <sz val="11"/>
      <color indexed="10"/>
      <name val="Calibri"/>
      <family val="2"/>
    </font>
    <font>
      <sz val="11"/>
      <color indexed="8"/>
      <name val="Calibri"/>
      <family val="2"/>
    </font>
    <font>
      <b/>
      <sz val="11"/>
      <color indexed="8"/>
      <name val="Calibri"/>
      <family val="2"/>
    </font>
    <font>
      <b/>
      <sz val="11"/>
      <name val="Calibri"/>
      <family val="2"/>
    </font>
    <font>
      <b/>
      <u/>
      <sz val="12"/>
      <color indexed="8"/>
      <name val="Calibri"/>
      <family val="2"/>
    </font>
    <font>
      <b/>
      <sz val="12"/>
      <color indexed="8"/>
      <name val="Calibri"/>
      <family val="2"/>
    </font>
    <font>
      <b/>
      <sz val="11"/>
      <name val="Calibri"/>
      <family val="2"/>
      <scheme val="minor"/>
    </font>
    <font>
      <sz val="11"/>
      <name val="Calibri"/>
      <family val="2"/>
      <scheme val="minor"/>
    </font>
    <font>
      <sz val="12"/>
      <name val="Calibri"/>
      <family val="2"/>
      <scheme val="minor"/>
    </font>
    <font>
      <b/>
      <sz val="11"/>
      <color indexed="8"/>
      <name val="Bookman Old Style"/>
      <family val="1"/>
    </font>
    <font>
      <sz val="14"/>
      <name val="Calibri"/>
      <family val="2"/>
      <scheme val="minor"/>
    </font>
    <font>
      <sz val="10"/>
      <color rgb="FF000000"/>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6">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0" fillId="0" borderId="0"/>
    <xf numFmtId="0" fontId="1" fillId="0" borderId="0"/>
  </cellStyleXfs>
  <cellXfs count="133">
    <xf numFmtId="0" fontId="0" fillId="0" borderId="0" xfId="0"/>
    <xf numFmtId="0" fontId="4" fillId="0" borderId="0" xfId="0" applyFont="1" applyAlignment="1">
      <alignment horizontal="center" vertical="center"/>
    </xf>
    <xf numFmtId="0" fontId="5" fillId="0" borderId="0" xfId="0" applyFont="1" applyAlignment="1">
      <alignment horizontal="left" vertical="top"/>
    </xf>
    <xf numFmtId="0" fontId="6"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vertical="top"/>
    </xf>
    <xf numFmtId="0" fontId="4" fillId="0" borderId="0" xfId="0" applyFont="1" applyAlignment="1">
      <alignment horizontal="center" vertical="top"/>
    </xf>
    <xf numFmtId="0" fontId="0" fillId="0" borderId="0" xfId="0" applyAlignment="1">
      <alignment horizontal="center" vertical="top"/>
    </xf>
    <xf numFmtId="4" fontId="0" fillId="0" borderId="0" xfId="0" applyNumberFormat="1" applyAlignment="1">
      <alignment horizontal="center" vertical="top"/>
    </xf>
    <xf numFmtId="4" fontId="4" fillId="0" borderId="0" xfId="0" applyNumberFormat="1" applyFont="1" applyAlignment="1">
      <alignment horizontal="center" vertical="top"/>
    </xf>
    <xf numFmtId="0" fontId="5" fillId="0" borderId="1" xfId="0" applyFont="1" applyBorder="1" applyAlignment="1">
      <alignment horizontal="center" vertical="top"/>
    </xf>
    <xf numFmtId="0" fontId="5" fillId="0" borderId="1" xfId="0" applyFont="1" applyBorder="1" applyAlignment="1">
      <alignment vertical="top"/>
    </xf>
    <xf numFmtId="4" fontId="5" fillId="0" borderId="1" xfId="0" applyNumberFormat="1" applyFont="1" applyBorder="1" applyAlignment="1">
      <alignment horizontal="center" vertical="top"/>
    </xf>
    <xf numFmtId="4" fontId="5" fillId="0" borderId="1" xfId="1" applyNumberFormat="1" applyFont="1" applyFill="1" applyBorder="1" applyAlignment="1">
      <alignment horizontal="center" vertical="top"/>
    </xf>
    <xf numFmtId="0" fontId="6" fillId="0" borderId="1" xfId="0" applyFont="1" applyBorder="1" applyAlignment="1">
      <alignment horizontal="center" vertical="top"/>
    </xf>
    <xf numFmtId="0" fontId="6" fillId="0" borderId="1" xfId="0" applyFont="1" applyBorder="1" applyAlignment="1">
      <alignment horizontal="left" vertical="top" wrapText="1"/>
    </xf>
    <xf numFmtId="4" fontId="6" fillId="0" borderId="1" xfId="0" applyNumberFormat="1" applyFont="1" applyBorder="1" applyAlignment="1">
      <alignment horizontal="center" vertical="top"/>
    </xf>
    <xf numFmtId="4" fontId="6" fillId="0" borderId="1" xfId="1" applyNumberFormat="1" applyFont="1" applyFill="1" applyBorder="1" applyAlignment="1">
      <alignment horizontal="center" vertical="top"/>
    </xf>
    <xf numFmtId="0" fontId="5" fillId="0" borderId="1" xfId="0" applyFont="1" applyBorder="1" applyAlignment="1">
      <alignment vertical="justify" wrapText="1"/>
    </xf>
    <xf numFmtId="0" fontId="6" fillId="0" borderId="1" xfId="0" applyFont="1" applyBorder="1" applyAlignment="1">
      <alignment horizontal="left" vertical="top"/>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2" fillId="0" borderId="1" xfId="0" applyFont="1" applyBorder="1" applyAlignment="1">
      <alignment horizontal="center" vertical="center"/>
    </xf>
    <xf numFmtId="0" fontId="0" fillId="0" borderId="1" xfId="0" applyBorder="1"/>
    <xf numFmtId="0" fontId="0" fillId="0" borderId="1" xfId="0" applyBorder="1" applyAlignment="1">
      <alignment horizontal="center" vertical="top"/>
    </xf>
    <xf numFmtId="0" fontId="0" fillId="0" borderId="1" xfId="0" applyBorder="1" applyAlignment="1">
      <alignment horizontal="left" vertical="top" wrapText="1"/>
    </xf>
    <xf numFmtId="4" fontId="0" fillId="0" borderId="1" xfId="0" applyNumberFormat="1" applyBorder="1" applyAlignment="1">
      <alignment horizontal="center" vertical="top"/>
    </xf>
    <xf numFmtId="4" fontId="0" fillId="0" borderId="1" xfId="0" applyNumberFormat="1" applyBorder="1"/>
    <xf numFmtId="0" fontId="0" fillId="0" borderId="1" xfId="0" applyBorder="1" applyAlignment="1">
      <alignment vertical="top" wrapText="1"/>
    </xf>
    <xf numFmtId="0" fontId="0" fillId="0" borderId="1" xfId="0" applyBorder="1" applyAlignment="1">
      <alignment horizontal="left" vertical="top"/>
    </xf>
    <xf numFmtId="4" fontId="2" fillId="0" borderId="1" xfId="0" applyNumberFormat="1" applyFont="1" applyBorder="1" applyAlignment="1">
      <alignment horizontal="center" vertical="center"/>
    </xf>
    <xf numFmtId="0" fontId="5" fillId="0" borderId="1" xfId="0" applyFont="1" applyBorder="1" applyAlignment="1">
      <alignment horizontal="center" vertical="center"/>
    </xf>
    <xf numFmtId="4" fontId="5" fillId="0" borderId="1" xfId="0" applyNumberFormat="1" applyFont="1" applyBorder="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0" fillId="0" borderId="1" xfId="0" applyBorder="1" applyAlignment="1">
      <alignment horizontal="justify" vertical="top" wrapText="1"/>
    </xf>
    <xf numFmtId="43" fontId="1" fillId="0" borderId="1" xfId="1" applyFont="1" applyBorder="1" applyAlignment="1">
      <alignment horizontal="justify" vertical="center" wrapText="1"/>
    </xf>
    <xf numFmtId="0" fontId="8" fillId="2" borderId="1" xfId="0" applyFont="1" applyFill="1" applyBorder="1" applyAlignment="1">
      <alignment horizontal="left" vertical="top" wrapText="1"/>
    </xf>
    <xf numFmtId="0" fontId="8" fillId="2" borderId="1" xfId="0" applyFont="1" applyFill="1" applyBorder="1" applyAlignment="1">
      <alignment horizontal="left" vertical="center" wrapText="1"/>
    </xf>
    <xf numFmtId="0" fontId="0" fillId="0" borderId="1" xfId="0" applyBorder="1" applyAlignment="1">
      <alignment horizontal="justify" vertical="center" wrapText="1"/>
    </xf>
    <xf numFmtId="0" fontId="2" fillId="0" borderId="1" xfId="0" applyFont="1" applyBorder="1" applyAlignment="1">
      <alignment horizontal="justify" vertical="center" wrapText="1"/>
    </xf>
    <xf numFmtId="43" fontId="1" fillId="0" borderId="1" xfId="1" applyFont="1" applyBorder="1" applyAlignment="1">
      <alignment horizontal="center" vertical="center" wrapText="1"/>
    </xf>
    <xf numFmtId="43" fontId="0" fillId="0" borderId="1" xfId="0" applyNumberFormat="1" applyBorder="1" applyAlignment="1">
      <alignment horizontal="justify" vertical="center" wrapText="1"/>
    </xf>
    <xf numFmtId="0" fontId="0" fillId="0" borderId="0" xfId="0" applyAlignment="1">
      <alignment horizontal="justify" vertical="center"/>
    </xf>
    <xf numFmtId="0" fontId="8" fillId="0" borderId="1" xfId="0" applyFont="1" applyBorder="1" applyAlignment="1">
      <alignment horizontal="left" vertical="center" wrapText="1"/>
    </xf>
    <xf numFmtId="0" fontId="0" fillId="2" borderId="1" xfId="0" applyFill="1" applyBorder="1" applyAlignment="1">
      <alignment horizontal="justify" vertical="center" wrapText="1"/>
    </xf>
    <xf numFmtId="0" fontId="8" fillId="0" borderId="1" xfId="0" applyFont="1" applyBorder="1" applyAlignment="1">
      <alignment horizontal="justify" vertical="center"/>
    </xf>
    <xf numFmtId="43" fontId="0" fillId="0" borderId="0" xfId="0" applyNumberFormat="1"/>
    <xf numFmtId="0" fontId="0" fillId="0" borderId="0" xfId="0" applyAlignment="1">
      <alignment horizontal="justify" vertical="top"/>
    </xf>
    <xf numFmtId="0" fontId="0" fillId="0" borderId="1" xfId="0" applyBorder="1" applyAlignment="1">
      <alignment horizontal="justify" vertical="center"/>
    </xf>
    <xf numFmtId="0" fontId="0" fillId="0" borderId="1" xfId="0" applyBorder="1" applyAlignment="1">
      <alignment horizontal="justify" vertical="top"/>
    </xf>
    <xf numFmtId="0" fontId="2" fillId="0" borderId="1" xfId="0" applyFont="1" applyBorder="1" applyAlignment="1">
      <alignment horizontal="center" vertical="top"/>
    </xf>
    <xf numFmtId="4" fontId="1" fillId="0" borderId="1" xfId="1" applyNumberFormat="1" applyFont="1" applyBorder="1" applyAlignment="1">
      <alignment horizontal="center" vertical="top"/>
    </xf>
    <xf numFmtId="4" fontId="8" fillId="2" borderId="1" xfId="1" applyNumberFormat="1" applyFont="1" applyFill="1" applyBorder="1" applyAlignment="1">
      <alignment horizontal="center" vertical="top"/>
    </xf>
    <xf numFmtId="4" fontId="8" fillId="2" borderId="1" xfId="0" applyNumberFormat="1" applyFont="1" applyFill="1" applyBorder="1" applyAlignment="1">
      <alignment horizontal="center" vertical="top"/>
    </xf>
    <xf numFmtId="4" fontId="8" fillId="2" borderId="1" xfId="1" applyNumberFormat="1" applyFont="1" applyFill="1" applyBorder="1" applyAlignment="1">
      <alignment horizontal="center" vertical="top" wrapText="1"/>
    </xf>
    <xf numFmtId="4" fontId="8" fillId="0" borderId="1" xfId="0" applyNumberFormat="1" applyFont="1" applyBorder="1" applyAlignment="1">
      <alignment horizontal="center" vertical="top"/>
    </xf>
    <xf numFmtId="4" fontId="8" fillId="0" borderId="1" xfId="1" applyNumberFormat="1" applyFont="1" applyFill="1" applyBorder="1" applyAlignment="1">
      <alignment horizontal="center" vertical="top" wrapText="1"/>
    </xf>
    <xf numFmtId="4" fontId="1" fillId="0" borderId="1" xfId="1" applyNumberFormat="1" applyFont="1" applyBorder="1" applyAlignment="1">
      <alignment horizontal="center" vertical="top" wrapText="1"/>
    </xf>
    <xf numFmtId="4" fontId="7" fillId="0" borderId="1" xfId="0" applyNumberFormat="1" applyFont="1" applyBorder="1" applyAlignment="1">
      <alignment horizontal="center" vertical="top"/>
    </xf>
    <xf numFmtId="4" fontId="8" fillId="0" borderId="1" xfId="1" applyNumberFormat="1" applyFont="1" applyBorder="1" applyAlignment="1">
      <alignment horizontal="center" vertical="top"/>
    </xf>
    <xf numFmtId="4" fontId="1" fillId="0" borderId="0" xfId="1" applyNumberFormat="1" applyFont="1" applyAlignment="1">
      <alignment horizontal="center" vertical="top"/>
    </xf>
    <xf numFmtId="0" fontId="4" fillId="0" borderId="1" xfId="0" applyFont="1" applyBorder="1" applyAlignment="1">
      <alignment horizontal="center" vertical="top"/>
    </xf>
    <xf numFmtId="0" fontId="4" fillId="0" borderId="1" xfId="0" applyFont="1" applyBorder="1" applyAlignment="1">
      <alignment horizontal="left" vertical="top"/>
    </xf>
    <xf numFmtId="4" fontId="4" fillId="0" borderId="1" xfId="0" applyNumberFormat="1" applyFont="1" applyBorder="1" applyAlignment="1">
      <alignment horizontal="center" vertical="top"/>
    </xf>
    <xf numFmtId="4" fontId="15" fillId="0" borderId="1" xfId="0" applyNumberFormat="1" applyFont="1" applyBorder="1" applyAlignment="1">
      <alignment horizontal="center" vertical="top" wrapText="1"/>
    </xf>
    <xf numFmtId="4" fontId="16" fillId="0" borderId="1" xfId="0" applyNumberFormat="1" applyFont="1" applyBorder="1" applyAlignment="1">
      <alignment horizontal="center" vertical="top" wrapText="1"/>
    </xf>
    <xf numFmtId="1" fontId="16" fillId="0" borderId="1" xfId="0" applyNumberFormat="1" applyFont="1" applyBorder="1" applyAlignment="1">
      <alignment horizontal="center" vertical="top" wrapText="1"/>
    </xf>
    <xf numFmtId="0" fontId="3" fillId="0" borderId="1" xfId="0" applyFont="1" applyBorder="1" applyAlignment="1">
      <alignment horizontal="center" vertical="center"/>
    </xf>
    <xf numFmtId="0" fontId="17" fillId="0" borderId="0" xfId="0" applyFont="1"/>
    <xf numFmtId="4" fontId="17" fillId="0" borderId="0" xfId="1" applyNumberFormat="1" applyFont="1" applyFill="1" applyAlignment="1">
      <alignment horizontal="center" vertical="top"/>
    </xf>
    <xf numFmtId="0" fontId="17" fillId="0" borderId="0" xfId="0" applyFont="1" applyAlignment="1">
      <alignment horizontal="center" vertical="top"/>
    </xf>
    <xf numFmtId="0" fontId="15" fillId="0" borderId="1" xfId="0" applyFont="1" applyBorder="1" applyAlignment="1">
      <alignment horizontal="center" vertical="top"/>
    </xf>
    <xf numFmtId="4" fontId="16" fillId="0" borderId="1" xfId="1" applyNumberFormat="1" applyFont="1" applyFill="1" applyBorder="1" applyAlignment="1">
      <alignment horizontal="center" vertical="top" wrapText="1"/>
    </xf>
    <xf numFmtId="1" fontId="15" fillId="0" borderId="1" xfId="0" applyNumberFormat="1" applyFont="1" applyBorder="1" applyAlignment="1">
      <alignment horizontal="center" vertical="top" wrapText="1"/>
    </xf>
    <xf numFmtId="0" fontId="16" fillId="0" borderId="1" xfId="0" applyFont="1" applyBorder="1" applyAlignment="1">
      <alignment horizontal="center" vertical="top"/>
    </xf>
    <xf numFmtId="4" fontId="15" fillId="0" borderId="1" xfId="1" applyNumberFormat="1" applyFont="1" applyFill="1" applyBorder="1" applyAlignment="1">
      <alignment horizontal="center" vertical="top" wrapText="1"/>
    </xf>
    <xf numFmtId="0" fontId="8" fillId="2" borderId="1" xfId="0" applyFont="1" applyFill="1" applyBorder="1" applyAlignment="1">
      <alignment horizontal="left" vertical="top"/>
    </xf>
    <xf numFmtId="0" fontId="8" fillId="2" borderId="1" xfId="0" applyFont="1" applyFill="1" applyBorder="1" applyAlignment="1">
      <alignment horizontal="left" vertical="center"/>
    </xf>
    <xf numFmtId="0" fontId="0" fillId="0" borderId="1" xfId="0" applyBorder="1" applyAlignment="1">
      <alignment horizontal="center" vertical="center"/>
    </xf>
    <xf numFmtId="0" fontId="8" fillId="0" borderId="1" xfId="0" applyFont="1" applyBorder="1" applyAlignment="1">
      <alignment horizontal="right" vertical="top"/>
    </xf>
    <xf numFmtId="0" fontId="8" fillId="0" borderId="1" xfId="0" applyFont="1" applyBorder="1" applyAlignment="1">
      <alignment horizontal="center" vertical="top"/>
    </xf>
    <xf numFmtId="4" fontId="8" fillId="0" borderId="1" xfId="0" applyNumberFormat="1" applyFont="1" applyBorder="1" applyAlignment="1">
      <alignment horizontal="center" vertical="center"/>
    </xf>
    <xf numFmtId="0" fontId="2" fillId="0" borderId="1" xfId="0" applyFont="1"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horizontal="center" vertical="top" wrapText="1"/>
    </xf>
    <xf numFmtId="4" fontId="0" fillId="0" borderId="1" xfId="0" applyNumberFormat="1" applyBorder="1" applyAlignment="1">
      <alignment horizontal="center" vertical="top" wrapText="1"/>
    </xf>
    <xf numFmtId="0" fontId="0" fillId="0" borderId="0" xfId="0" applyAlignment="1">
      <alignment wrapText="1"/>
    </xf>
    <xf numFmtId="4" fontId="8" fillId="2" borderId="1" xfId="0" applyNumberFormat="1" applyFont="1" applyFill="1" applyBorder="1" applyAlignment="1">
      <alignment horizontal="center" vertical="top" wrapText="1"/>
    </xf>
    <xf numFmtId="0" fontId="0" fillId="0" borderId="0" xfId="0" applyAlignment="1">
      <alignment horizontal="center" vertical="center" wrapText="1"/>
    </xf>
    <xf numFmtId="0" fontId="0" fillId="2" borderId="0" xfId="0" applyFill="1" applyAlignment="1">
      <alignment horizontal="center" vertical="center" wrapText="1"/>
    </xf>
    <xf numFmtId="4" fontId="1" fillId="0" borderId="1" xfId="1" applyNumberFormat="1" applyFont="1" applyFill="1" applyBorder="1" applyAlignment="1">
      <alignment horizontal="center" vertical="top" wrapText="1"/>
    </xf>
    <xf numFmtId="4" fontId="8" fillId="0" borderId="1" xfId="0" applyNumberFormat="1" applyFont="1" applyBorder="1" applyAlignment="1">
      <alignment horizontal="center" vertical="top" wrapText="1"/>
    </xf>
    <xf numFmtId="4" fontId="7" fillId="0" borderId="1" xfId="0" applyNumberFormat="1" applyFont="1" applyBorder="1" applyAlignment="1">
      <alignment horizontal="center" vertical="top" wrapText="1"/>
    </xf>
    <xf numFmtId="4" fontId="7" fillId="0" borderId="1" xfId="1" applyNumberFormat="1" applyFont="1" applyFill="1" applyBorder="1" applyAlignment="1">
      <alignment horizontal="center" vertical="top" wrapText="1"/>
    </xf>
    <xf numFmtId="4" fontId="1" fillId="2" borderId="1" xfId="1" applyNumberFormat="1" applyFont="1" applyFill="1" applyBorder="1" applyAlignment="1">
      <alignment horizontal="center" vertical="top" wrapText="1"/>
    </xf>
    <xf numFmtId="4" fontId="7" fillId="2" borderId="1" xfId="0" applyNumberFormat="1" applyFont="1" applyFill="1" applyBorder="1" applyAlignment="1">
      <alignment horizontal="center" vertical="top" wrapText="1"/>
    </xf>
    <xf numFmtId="4" fontId="2" fillId="0" borderId="1" xfId="1" applyNumberFormat="1" applyFont="1" applyBorder="1" applyAlignment="1">
      <alignment horizontal="center" vertical="top"/>
    </xf>
    <xf numFmtId="4" fontId="6" fillId="0" borderId="1" xfId="1" applyNumberFormat="1" applyFont="1" applyFill="1" applyBorder="1" applyAlignment="1">
      <alignment horizontal="center" vertical="top" wrapText="1"/>
    </xf>
    <xf numFmtId="0" fontId="6" fillId="0" borderId="0" xfId="0" applyFont="1" applyAlignment="1">
      <alignment horizontal="left" vertical="top" wrapText="1"/>
    </xf>
    <xf numFmtId="4" fontId="3" fillId="0" borderId="1" xfId="0" applyNumberFormat="1" applyFont="1" applyBorder="1" applyAlignment="1">
      <alignment horizontal="center" vertical="center"/>
    </xf>
    <xf numFmtId="0" fontId="7" fillId="0" borderId="1" xfId="0" applyFont="1" applyBorder="1" applyAlignment="1">
      <alignment horizontal="center" vertical="top"/>
    </xf>
    <xf numFmtId="0" fontId="7" fillId="0" borderId="1" xfId="0" applyFont="1" applyBorder="1"/>
    <xf numFmtId="0" fontId="7" fillId="0" borderId="1" xfId="0" applyFont="1" applyBorder="1" applyAlignment="1">
      <alignment horizontal="right"/>
    </xf>
    <xf numFmtId="0" fontId="0" fillId="0" borderId="1" xfId="0" applyBorder="1" applyAlignment="1">
      <alignment horizontal="center"/>
    </xf>
    <xf numFmtId="0" fontId="5" fillId="0" borderId="1" xfId="0" applyFont="1" applyBorder="1" applyAlignment="1">
      <alignment horizontal="center" vertical="top" wrapText="1"/>
    </xf>
    <xf numFmtId="0" fontId="15" fillId="0" borderId="1" xfId="0" applyFont="1" applyBorder="1" applyAlignment="1">
      <alignment horizontal="justify" vertical="top" wrapText="1"/>
    </xf>
    <xf numFmtId="4" fontId="6" fillId="0" borderId="1" xfId="0" applyNumberFormat="1" applyFont="1" applyBorder="1" applyAlignment="1">
      <alignment horizontal="center" vertical="top" wrapText="1"/>
    </xf>
    <xf numFmtId="0" fontId="6" fillId="0" borderId="1" xfId="0" applyFont="1" applyBorder="1" applyAlignment="1">
      <alignment horizontal="center" vertical="top" wrapText="1"/>
    </xf>
    <xf numFmtId="2" fontId="16" fillId="0" borderId="1" xfId="0" applyNumberFormat="1" applyFont="1" applyBorder="1" applyAlignment="1">
      <alignment horizontal="justify" vertical="justify" wrapText="1"/>
    </xf>
    <xf numFmtId="4"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vertical="center"/>
    </xf>
    <xf numFmtId="0" fontId="8" fillId="0" borderId="1" xfId="0" applyFont="1" applyBorder="1" applyAlignment="1">
      <alignment horizontal="right" vertical="center"/>
    </xf>
    <xf numFmtId="4" fontId="0" fillId="0" borderId="0" xfId="0" applyNumberFormat="1"/>
    <xf numFmtId="0" fontId="19" fillId="0" borderId="0" xfId="0" applyFont="1" applyAlignment="1">
      <alignment vertical="center"/>
    </xf>
    <xf numFmtId="0" fontId="17" fillId="0" borderId="0" xfId="0" applyFont="1" applyAlignment="1">
      <alignment horizontal="justify" vertical="top" wrapText="1"/>
    </xf>
    <xf numFmtId="2" fontId="15" fillId="0" borderId="1" xfId="0" applyNumberFormat="1" applyFont="1" applyBorder="1" applyAlignment="1">
      <alignment horizontal="justify" vertical="justify" wrapText="1"/>
    </xf>
    <xf numFmtId="4" fontId="16" fillId="0" borderId="1" xfId="2" applyNumberFormat="1" applyFont="1" applyFill="1" applyBorder="1" applyAlignment="1">
      <alignment horizontal="center" vertical="top" wrapText="1"/>
    </xf>
    <xf numFmtId="2" fontId="15" fillId="0" borderId="1" xfId="0" applyNumberFormat="1" applyFont="1" applyBorder="1" applyAlignment="1">
      <alignment horizontal="center" vertical="center" wrapText="1"/>
    </xf>
    <xf numFmtId="4" fontId="0" fillId="2" borderId="1" xfId="0" applyNumberFormat="1" applyFill="1" applyBorder="1" applyAlignment="1">
      <alignment horizontal="center" vertical="top"/>
    </xf>
    <xf numFmtId="0" fontId="5" fillId="0" borderId="1" xfId="0" applyFont="1" applyBorder="1" applyAlignment="1">
      <alignment vertical="top" wrapText="1"/>
    </xf>
    <xf numFmtId="0" fontId="0" fillId="2" borderId="1" xfId="0" applyFill="1" applyBorder="1" applyAlignment="1">
      <alignment horizontal="left" vertical="top" wrapText="1"/>
    </xf>
    <xf numFmtId="2" fontId="16" fillId="0" borderId="1" xfId="0" applyNumberFormat="1" applyFont="1" applyBorder="1" applyAlignment="1">
      <alignment horizontal="justify" vertical="top" wrapText="1"/>
    </xf>
    <xf numFmtId="2" fontId="16" fillId="0" borderId="1" xfId="0" applyNumberFormat="1" applyFont="1" applyBorder="1" applyAlignment="1">
      <alignment horizontal="left" vertical="top" wrapText="1"/>
    </xf>
    <xf numFmtId="164" fontId="16" fillId="0" borderId="1" xfId="0" applyNumberFormat="1" applyFont="1" applyBorder="1" applyAlignment="1">
      <alignment horizontal="center" vertical="top" wrapText="1"/>
    </xf>
    <xf numFmtId="2" fontId="16" fillId="0" borderId="1" xfId="0" applyNumberFormat="1" applyFont="1" applyBorder="1" applyAlignment="1">
      <alignment horizontal="center" vertical="top" wrapText="1"/>
    </xf>
    <xf numFmtId="4" fontId="5"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6">
    <cellStyle name="Comma" xfId="1" builtinId="3"/>
    <cellStyle name="Comma 28" xfId="2" xr:uid="{EC3BED3E-6095-4041-BE68-15FE616BDB24}"/>
    <cellStyle name="Normal" xfId="0" builtinId="0"/>
    <cellStyle name="Normal 2" xfId="5" xr:uid="{5B84C6A9-FC1F-43F6-BE4F-79AA4E60815D}"/>
    <cellStyle name="Normal 3" xfId="4" xr:uid="{EF2F62D1-B97B-4901-9AD8-52EB2779454B}"/>
    <cellStyle name="Normal 66" xfId="3" xr:uid="{E34E070A-793B-4A5F-AA15-0FC845A241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01082-993A-4D2D-A42F-96C507152E6C}">
  <dimension ref="A1:C30"/>
  <sheetViews>
    <sheetView tabSelected="1" zoomScaleNormal="100" zoomScaleSheetLayoutView="85" workbookViewId="0">
      <selection activeCell="F13" sqref="F13"/>
    </sheetView>
  </sheetViews>
  <sheetFormatPr defaultRowHeight="14.4" x14ac:dyDescent="0.3"/>
  <cols>
    <col min="2" max="2" width="66.77734375" bestFit="1" customWidth="1"/>
    <col min="3" max="3" width="25.44140625" customWidth="1"/>
  </cols>
  <sheetData>
    <row r="1" spans="1:3" s="1" customFormat="1" ht="24" customHeight="1" x14ac:dyDescent="0.3">
      <c r="A1" s="129" t="s">
        <v>55</v>
      </c>
      <c r="B1" s="129"/>
      <c r="C1" s="129"/>
    </row>
    <row r="2" spans="1:3" s="1" customFormat="1" ht="24" customHeight="1" x14ac:dyDescent="0.3">
      <c r="A2" s="130" t="s">
        <v>187</v>
      </c>
      <c r="B2" s="131"/>
      <c r="C2" s="132"/>
    </row>
    <row r="3" spans="1:3" s="1" customFormat="1" ht="15.6" customHeight="1" x14ac:dyDescent="0.3">
      <c r="A3" s="130"/>
      <c r="B3" s="131"/>
      <c r="C3" s="132"/>
    </row>
    <row r="4" spans="1:3" s="1" customFormat="1" ht="24" customHeight="1" x14ac:dyDescent="0.3">
      <c r="A4" s="68" t="s">
        <v>0</v>
      </c>
      <c r="B4" s="68" t="s">
        <v>1</v>
      </c>
      <c r="C4" s="100" t="s">
        <v>5</v>
      </c>
    </row>
    <row r="5" spans="1:3" ht="18" customHeight="1" x14ac:dyDescent="0.3">
      <c r="A5" s="101"/>
      <c r="B5" s="101"/>
      <c r="C5" s="101"/>
    </row>
    <row r="6" spans="1:3" ht="18" customHeight="1" x14ac:dyDescent="0.3">
      <c r="A6" s="111">
        <v>1</v>
      </c>
      <c r="B6" s="112" t="s">
        <v>189</v>
      </c>
      <c r="C6" s="110"/>
    </row>
    <row r="7" spans="1:3" ht="18" customHeight="1" x14ac:dyDescent="0.3">
      <c r="A7" s="111"/>
      <c r="B7" s="112"/>
      <c r="C7" s="111"/>
    </row>
    <row r="8" spans="1:3" ht="18" customHeight="1" x14ac:dyDescent="0.3">
      <c r="A8" s="111">
        <v>2</v>
      </c>
      <c r="B8" s="112" t="s">
        <v>255</v>
      </c>
      <c r="C8" s="110"/>
    </row>
    <row r="9" spans="1:3" ht="18" customHeight="1" x14ac:dyDescent="0.3">
      <c r="A9" s="111"/>
      <c r="B9" s="112"/>
      <c r="C9" s="111"/>
    </row>
    <row r="10" spans="1:3" ht="18" customHeight="1" x14ac:dyDescent="0.3">
      <c r="A10" s="111">
        <v>3</v>
      </c>
      <c r="B10" s="112" t="s">
        <v>254</v>
      </c>
      <c r="C10" s="110"/>
    </row>
    <row r="11" spans="1:3" ht="18" customHeight="1" x14ac:dyDescent="0.3">
      <c r="A11" s="111"/>
      <c r="B11" s="112"/>
      <c r="C11" s="111"/>
    </row>
    <row r="12" spans="1:3" ht="18" customHeight="1" x14ac:dyDescent="0.3">
      <c r="A12" s="111">
        <v>4</v>
      </c>
      <c r="B12" s="112" t="s">
        <v>257</v>
      </c>
      <c r="C12" s="110"/>
    </row>
    <row r="13" spans="1:3" ht="18" customHeight="1" x14ac:dyDescent="0.3">
      <c r="A13" s="111"/>
      <c r="B13" s="112"/>
      <c r="C13" s="111"/>
    </row>
    <row r="14" spans="1:3" ht="18" customHeight="1" x14ac:dyDescent="0.3">
      <c r="A14" s="111">
        <v>5</v>
      </c>
      <c r="B14" s="112" t="s">
        <v>188</v>
      </c>
      <c r="C14" s="110"/>
    </row>
    <row r="15" spans="1:3" ht="18" customHeight="1" x14ac:dyDescent="0.3">
      <c r="A15" s="111"/>
      <c r="B15" s="112"/>
      <c r="C15" s="111"/>
    </row>
    <row r="16" spans="1:3" ht="18" customHeight="1" x14ac:dyDescent="0.3">
      <c r="A16" s="111">
        <v>6</v>
      </c>
      <c r="B16" s="112" t="s">
        <v>22</v>
      </c>
      <c r="C16" s="110"/>
    </row>
    <row r="17" spans="1:3" ht="18" customHeight="1" x14ac:dyDescent="0.3">
      <c r="A17" s="111"/>
      <c r="B17" s="113"/>
      <c r="C17" s="111"/>
    </row>
    <row r="18" spans="1:3" ht="18" customHeight="1" x14ac:dyDescent="0.3">
      <c r="A18" s="111">
        <v>7</v>
      </c>
      <c r="B18" s="112" t="s">
        <v>353</v>
      </c>
      <c r="C18" s="110"/>
    </row>
    <row r="19" spans="1:3" ht="18" customHeight="1" x14ac:dyDescent="0.3">
      <c r="A19" s="113"/>
      <c r="B19" s="113"/>
      <c r="C19" s="111"/>
    </row>
    <row r="20" spans="1:3" ht="18" customHeight="1" x14ac:dyDescent="0.3">
      <c r="A20" s="113"/>
      <c r="B20" s="114" t="s">
        <v>34</v>
      </c>
      <c r="C20" s="82"/>
    </row>
    <row r="21" spans="1:3" ht="18" customHeight="1" x14ac:dyDescent="0.3">
      <c r="A21" s="113"/>
      <c r="B21" s="114" t="s">
        <v>190</v>
      </c>
      <c r="C21" s="82"/>
    </row>
    <row r="22" spans="1:3" ht="18" customHeight="1" x14ac:dyDescent="0.3">
      <c r="A22" s="113"/>
      <c r="B22" s="114" t="s">
        <v>191</v>
      </c>
      <c r="C22" s="82"/>
    </row>
    <row r="23" spans="1:3" ht="18" customHeight="1" x14ac:dyDescent="0.3">
      <c r="A23" s="113"/>
      <c r="B23" s="103"/>
      <c r="C23" s="102"/>
    </row>
    <row r="26" spans="1:3" x14ac:dyDescent="0.3">
      <c r="C26" s="115"/>
    </row>
    <row r="27" spans="1:3" x14ac:dyDescent="0.3">
      <c r="C27" s="115"/>
    </row>
    <row r="28" spans="1:3" x14ac:dyDescent="0.3">
      <c r="C28" s="115"/>
    </row>
    <row r="29" spans="1:3" x14ac:dyDescent="0.3">
      <c r="C29" s="115"/>
    </row>
    <row r="30" spans="1:3" x14ac:dyDescent="0.3">
      <c r="C30" s="115"/>
    </row>
  </sheetData>
  <mergeCells count="3">
    <mergeCell ref="A1:C1"/>
    <mergeCell ref="A2:C2"/>
    <mergeCell ref="A3:C3"/>
  </mergeCells>
  <pageMargins left="0.7" right="0.7" top="0.75" bottom="0.75" header="0.3" footer="0.3"/>
  <pageSetup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5"/>
  <sheetViews>
    <sheetView zoomScaleNormal="100" workbookViewId="0">
      <pane ySplit="4" topLeftCell="A182" activePane="bottomLeft" state="frozen"/>
      <selection pane="bottomLeft" activeCell="I20" sqref="I20"/>
    </sheetView>
  </sheetViews>
  <sheetFormatPr defaultColWidth="9.33203125" defaultRowHeight="15.6" x14ac:dyDescent="0.3"/>
  <cols>
    <col min="1" max="1" width="6.77734375" style="6" bestFit="1" customWidth="1"/>
    <col min="2" max="2" width="81.21875" style="5" customWidth="1"/>
    <col min="3" max="3" width="10.6640625" style="9" bestFit="1" customWidth="1"/>
    <col min="4" max="4" width="7.21875" style="9" bestFit="1" customWidth="1"/>
    <col min="5" max="5" width="11.77734375" style="9" customWidth="1"/>
    <col min="6" max="6" width="18.77734375" style="9" customWidth="1"/>
    <col min="7" max="16384" width="9.33203125" style="4"/>
  </cols>
  <sheetData>
    <row r="1" spans="1:6" s="1" customFormat="1" ht="24" customHeight="1" x14ac:dyDescent="0.3">
      <c r="A1" s="130" t="s">
        <v>55</v>
      </c>
      <c r="B1" s="131"/>
      <c r="C1" s="131"/>
      <c r="D1" s="131"/>
      <c r="E1" s="131"/>
      <c r="F1" s="132"/>
    </row>
    <row r="2" spans="1:6" s="1" customFormat="1" ht="24" customHeight="1" x14ac:dyDescent="0.3">
      <c r="A2" s="130" t="s">
        <v>56</v>
      </c>
      <c r="B2" s="131"/>
      <c r="C2" s="131"/>
      <c r="D2" s="131"/>
      <c r="E2" s="131"/>
      <c r="F2" s="132"/>
    </row>
    <row r="3" spans="1:6" s="1" customFormat="1" ht="14.4" customHeight="1" x14ac:dyDescent="0.3">
      <c r="A3" s="130"/>
      <c r="B3" s="131"/>
      <c r="C3" s="131"/>
      <c r="D3" s="131"/>
      <c r="E3" s="131"/>
      <c r="F3" s="132"/>
    </row>
    <row r="4" spans="1:6" s="1" customFormat="1" x14ac:dyDescent="0.3">
      <c r="A4" s="31" t="s">
        <v>0</v>
      </c>
      <c r="B4" s="31" t="s">
        <v>1</v>
      </c>
      <c r="C4" s="32" t="s">
        <v>3</v>
      </c>
      <c r="D4" s="32" t="s">
        <v>2</v>
      </c>
      <c r="E4" s="128" t="s">
        <v>357</v>
      </c>
      <c r="F4" s="128" t="s">
        <v>5</v>
      </c>
    </row>
    <row r="5" spans="1:6" s="2" customFormat="1" ht="15.6" customHeight="1" x14ac:dyDescent="0.3">
      <c r="A5" s="10" t="s">
        <v>6</v>
      </c>
      <c r="B5" s="11" t="s">
        <v>7</v>
      </c>
      <c r="C5" s="12"/>
      <c r="D5" s="12"/>
      <c r="E5" s="12"/>
      <c r="F5" s="13"/>
    </row>
    <row r="6" spans="1:6" s="2" customFormat="1" ht="15.6" customHeight="1" x14ac:dyDescent="0.3">
      <c r="A6" s="14">
        <v>1</v>
      </c>
      <c r="B6" s="11" t="s">
        <v>8</v>
      </c>
      <c r="C6" s="17">
        <v>1700</v>
      </c>
      <c r="D6" s="16" t="s">
        <v>9</v>
      </c>
      <c r="E6" s="17"/>
      <c r="F6" s="17"/>
    </row>
    <row r="7" spans="1:6" s="2" customFormat="1" ht="86.4" x14ac:dyDescent="0.3">
      <c r="A7" s="10"/>
      <c r="B7" s="122" t="s">
        <v>270</v>
      </c>
      <c r="C7" s="12"/>
      <c r="D7" s="12"/>
      <c r="E7" s="12"/>
      <c r="F7" s="13"/>
    </row>
    <row r="8" spans="1:6" s="2" customFormat="1" ht="205.2" customHeight="1" x14ac:dyDescent="0.3">
      <c r="A8" s="10"/>
      <c r="B8" s="122" t="s">
        <v>271</v>
      </c>
      <c r="C8" s="12"/>
      <c r="D8" s="12"/>
      <c r="E8" s="12"/>
      <c r="F8" s="13"/>
    </row>
    <row r="9" spans="1:6" s="2" customFormat="1" ht="115.2" x14ac:dyDescent="0.3">
      <c r="A9" s="10"/>
      <c r="B9" s="122" t="s">
        <v>272</v>
      </c>
      <c r="C9" s="12"/>
      <c r="D9" s="12"/>
      <c r="E9" s="12"/>
      <c r="F9" s="13"/>
    </row>
    <row r="10" spans="1:6" s="2" customFormat="1" ht="86.4" x14ac:dyDescent="0.3">
      <c r="A10" s="10"/>
      <c r="B10" s="122" t="s">
        <v>273</v>
      </c>
      <c r="C10" s="12"/>
      <c r="D10" s="12"/>
      <c r="E10" s="12"/>
      <c r="F10" s="13"/>
    </row>
    <row r="11" spans="1:6" s="2" customFormat="1" ht="43.2" x14ac:dyDescent="0.3">
      <c r="A11" s="10"/>
      <c r="B11" s="122" t="s">
        <v>274</v>
      </c>
      <c r="C11" s="12"/>
      <c r="D11" s="12"/>
      <c r="E11" s="12"/>
      <c r="F11" s="13"/>
    </row>
    <row r="12" spans="1:6" s="2" customFormat="1" ht="15.6" customHeight="1" x14ac:dyDescent="0.3">
      <c r="A12" s="10"/>
      <c r="B12" s="11"/>
      <c r="C12" s="12"/>
      <c r="D12" s="12"/>
      <c r="E12" s="12"/>
      <c r="F12" s="13"/>
    </row>
    <row r="13" spans="1:6" s="2" customFormat="1" ht="15.6" customHeight="1" x14ac:dyDescent="0.3">
      <c r="A13" s="14">
        <v>2</v>
      </c>
      <c r="B13" s="18" t="s">
        <v>11</v>
      </c>
      <c r="C13" s="17">
        <v>680</v>
      </c>
      <c r="D13" s="16" t="s">
        <v>9</v>
      </c>
      <c r="E13" s="17"/>
      <c r="F13" s="17"/>
    </row>
    <row r="14" spans="1:6" s="2" customFormat="1" ht="88.8" customHeight="1" x14ac:dyDescent="0.3">
      <c r="A14" s="10"/>
      <c r="B14" s="18" t="s">
        <v>269</v>
      </c>
      <c r="C14" s="13"/>
      <c r="D14" s="12"/>
      <c r="E14" s="13"/>
      <c r="F14" s="13"/>
    </row>
    <row r="15" spans="1:6" s="2" customFormat="1" ht="86.4" x14ac:dyDescent="0.3">
      <c r="A15" s="10"/>
      <c r="B15" s="18" t="s">
        <v>275</v>
      </c>
      <c r="C15" s="13"/>
      <c r="D15" s="12"/>
      <c r="E15" s="13"/>
      <c r="F15" s="13"/>
    </row>
    <row r="16" spans="1:6" s="2" customFormat="1" ht="133.19999999999999" customHeight="1" x14ac:dyDescent="0.3">
      <c r="A16" s="10"/>
      <c r="B16" s="18" t="s">
        <v>277</v>
      </c>
      <c r="C16" s="13"/>
      <c r="D16" s="12"/>
      <c r="E16" s="13"/>
      <c r="F16" s="13"/>
    </row>
    <row r="17" spans="1:6" s="2" customFormat="1" ht="144" x14ac:dyDescent="0.3">
      <c r="A17" s="10"/>
      <c r="B17" s="18" t="s">
        <v>276</v>
      </c>
      <c r="C17" s="13"/>
      <c r="D17" s="12"/>
      <c r="E17" s="13"/>
      <c r="F17" s="13"/>
    </row>
    <row r="18" spans="1:6" s="2" customFormat="1" ht="115.2" x14ac:dyDescent="0.3">
      <c r="A18" s="10"/>
      <c r="B18" s="18" t="s">
        <v>272</v>
      </c>
      <c r="C18" s="13"/>
      <c r="D18" s="12"/>
      <c r="E18" s="13"/>
      <c r="F18" s="13"/>
    </row>
    <row r="19" spans="1:6" s="2" customFormat="1" ht="176.4" customHeight="1" x14ac:dyDescent="0.3">
      <c r="A19" s="10"/>
      <c r="B19" s="18" t="s">
        <v>278</v>
      </c>
      <c r="C19" s="13"/>
      <c r="D19" s="12"/>
      <c r="E19" s="13"/>
      <c r="F19" s="13"/>
    </row>
    <row r="20" spans="1:6" s="2" customFormat="1" ht="100.8" x14ac:dyDescent="0.3">
      <c r="A20" s="10"/>
      <c r="B20" s="18" t="s">
        <v>279</v>
      </c>
      <c r="C20" s="13"/>
      <c r="D20" s="12"/>
      <c r="E20" s="13"/>
      <c r="F20" s="13"/>
    </row>
    <row r="21" spans="1:6" s="2" customFormat="1" ht="43.2" x14ac:dyDescent="0.3">
      <c r="A21" s="10"/>
      <c r="B21" s="18" t="s">
        <v>280</v>
      </c>
      <c r="C21" s="13"/>
      <c r="D21" s="12"/>
      <c r="E21" s="13"/>
      <c r="F21" s="13"/>
    </row>
    <row r="22" spans="1:6" s="2" customFormat="1" ht="115.2" x14ac:dyDescent="0.3">
      <c r="A22" s="10"/>
      <c r="B22" s="18" t="s">
        <v>281</v>
      </c>
      <c r="C22" s="13"/>
      <c r="D22" s="12"/>
      <c r="E22" s="13"/>
      <c r="F22" s="13"/>
    </row>
    <row r="23" spans="1:6" s="2" customFormat="1" ht="15.6" customHeight="1" x14ac:dyDescent="0.3">
      <c r="A23" s="10"/>
      <c r="B23" s="18"/>
      <c r="C23" s="13"/>
      <c r="D23" s="12"/>
      <c r="E23" s="13"/>
      <c r="F23" s="13"/>
    </row>
    <row r="24" spans="1:6" s="2" customFormat="1" ht="15.6" customHeight="1" x14ac:dyDescent="0.3">
      <c r="A24" s="14">
        <v>3</v>
      </c>
      <c r="B24" s="18" t="s">
        <v>291</v>
      </c>
      <c r="C24" s="17">
        <v>1380</v>
      </c>
      <c r="D24" s="16" t="s">
        <v>9</v>
      </c>
      <c r="E24" s="17"/>
      <c r="F24" s="17"/>
    </row>
    <row r="25" spans="1:6" s="2" customFormat="1" ht="86.4" x14ac:dyDescent="0.3">
      <c r="A25" s="10"/>
      <c r="B25" s="15" t="s">
        <v>282</v>
      </c>
      <c r="C25" s="13"/>
      <c r="D25" s="12"/>
      <c r="E25" s="13"/>
      <c r="F25" s="13"/>
    </row>
    <row r="26" spans="1:6" s="2" customFormat="1" ht="14.4" x14ac:dyDescent="0.3">
      <c r="A26" s="10"/>
      <c r="B26" s="15" t="s">
        <v>283</v>
      </c>
      <c r="C26" s="13"/>
      <c r="D26" s="12"/>
      <c r="E26" s="13"/>
      <c r="F26" s="13"/>
    </row>
    <row r="27" spans="1:6" s="2" customFormat="1" ht="86.4" x14ac:dyDescent="0.3">
      <c r="A27" s="10"/>
      <c r="B27" s="15" t="s">
        <v>284</v>
      </c>
      <c r="C27" s="13"/>
      <c r="D27" s="12"/>
      <c r="E27" s="13"/>
      <c r="F27" s="13"/>
    </row>
    <row r="28" spans="1:6" s="2" customFormat="1" ht="129.6" x14ac:dyDescent="0.3">
      <c r="A28" s="10"/>
      <c r="B28" s="15" t="s">
        <v>286</v>
      </c>
      <c r="C28" s="13"/>
      <c r="D28" s="12"/>
      <c r="E28" s="13"/>
      <c r="F28" s="13"/>
    </row>
    <row r="29" spans="1:6" s="2" customFormat="1" ht="144" x14ac:dyDescent="0.3">
      <c r="A29" s="10"/>
      <c r="B29" s="15" t="s">
        <v>285</v>
      </c>
      <c r="C29" s="13"/>
      <c r="D29" s="12"/>
      <c r="E29" s="13"/>
      <c r="F29" s="13"/>
    </row>
    <row r="30" spans="1:6" s="2" customFormat="1" ht="115.2" x14ac:dyDescent="0.3">
      <c r="A30" s="10"/>
      <c r="B30" s="15" t="s">
        <v>290</v>
      </c>
      <c r="C30" s="13"/>
      <c r="D30" s="12"/>
      <c r="E30" s="13"/>
      <c r="F30" s="13"/>
    </row>
    <row r="31" spans="1:6" s="2" customFormat="1" ht="213.6" customHeight="1" x14ac:dyDescent="0.3">
      <c r="A31" s="10"/>
      <c r="B31" s="15" t="s">
        <v>287</v>
      </c>
      <c r="C31" s="13"/>
      <c r="D31" s="12"/>
      <c r="E31" s="13"/>
      <c r="F31" s="13"/>
    </row>
    <row r="32" spans="1:6" s="2" customFormat="1" ht="43.2" x14ac:dyDescent="0.3">
      <c r="A32" s="10"/>
      <c r="B32" s="15" t="s">
        <v>288</v>
      </c>
      <c r="C32" s="13"/>
      <c r="D32" s="12"/>
      <c r="E32" s="13"/>
      <c r="F32" s="13"/>
    </row>
    <row r="33" spans="1:6" s="2" customFormat="1" ht="86.4" x14ac:dyDescent="0.3">
      <c r="A33" s="10"/>
      <c r="B33" s="15" t="s">
        <v>289</v>
      </c>
      <c r="C33" s="13"/>
      <c r="D33" s="12"/>
      <c r="E33" s="13"/>
      <c r="F33" s="13"/>
    </row>
    <row r="34" spans="1:6" s="3" customFormat="1" ht="15.6" customHeight="1" x14ac:dyDescent="0.3">
      <c r="A34" s="14"/>
      <c r="B34" s="19"/>
      <c r="C34" s="16"/>
      <c r="D34" s="16"/>
      <c r="E34" s="16"/>
      <c r="F34" s="17"/>
    </row>
    <row r="35" spans="1:6" s="99" customFormat="1" ht="43.2" x14ac:dyDescent="0.3">
      <c r="A35" s="108">
        <v>4</v>
      </c>
      <c r="B35" s="15" t="s">
        <v>295</v>
      </c>
      <c r="C35" s="17">
        <v>900</v>
      </c>
      <c r="D35" s="16" t="s">
        <v>12</v>
      </c>
      <c r="E35" s="17"/>
      <c r="F35" s="17"/>
    </row>
    <row r="36" spans="1:6" s="3" customFormat="1" ht="15.6" customHeight="1" x14ac:dyDescent="0.3">
      <c r="A36" s="14"/>
      <c r="B36" s="19"/>
      <c r="C36" s="16"/>
      <c r="D36" s="16"/>
      <c r="E36" s="16"/>
      <c r="F36" s="17"/>
    </row>
    <row r="37" spans="1:6" s="99" customFormat="1" ht="28.8" x14ac:dyDescent="0.3">
      <c r="A37" s="108">
        <v>5</v>
      </c>
      <c r="B37" s="15" t="s">
        <v>35</v>
      </c>
      <c r="C37" s="17">
        <v>2000</v>
      </c>
      <c r="D37" s="16" t="s">
        <v>14</v>
      </c>
      <c r="E37" s="17"/>
      <c r="F37" s="17"/>
    </row>
    <row r="38" spans="1:6" s="3" customFormat="1" ht="15.6" customHeight="1" x14ac:dyDescent="0.3">
      <c r="A38" s="14"/>
      <c r="B38" s="19"/>
      <c r="C38" s="16"/>
      <c r="D38" s="16"/>
      <c r="E38" s="16"/>
      <c r="F38" s="17"/>
    </row>
    <row r="39" spans="1:6" s="3" customFormat="1" ht="15.6" customHeight="1" x14ac:dyDescent="0.3">
      <c r="A39" s="14"/>
      <c r="B39" s="21" t="s">
        <v>292</v>
      </c>
      <c r="C39" s="16"/>
      <c r="D39" s="16"/>
      <c r="E39" s="16"/>
      <c r="F39" s="17"/>
    </row>
    <row r="40" spans="1:6" s="3" customFormat="1" ht="43.2" x14ac:dyDescent="0.3">
      <c r="A40" s="14">
        <v>6</v>
      </c>
      <c r="B40" s="15" t="s">
        <v>293</v>
      </c>
      <c r="C40" s="16">
        <v>1600</v>
      </c>
      <c r="D40" s="16" t="s">
        <v>10</v>
      </c>
      <c r="E40" s="17"/>
      <c r="F40" s="17"/>
    </row>
    <row r="41" spans="1:6" s="3" customFormat="1" ht="14.4" x14ac:dyDescent="0.3">
      <c r="A41" s="14"/>
      <c r="B41" s="15"/>
      <c r="C41" s="16"/>
      <c r="D41" s="16"/>
      <c r="E41" s="16"/>
      <c r="F41" s="17"/>
    </row>
    <row r="42" spans="1:6" s="3" customFormat="1" ht="28.8" x14ac:dyDescent="0.3">
      <c r="A42" s="14">
        <v>7</v>
      </c>
      <c r="B42" s="15" t="s">
        <v>294</v>
      </c>
      <c r="C42" s="16">
        <v>4200</v>
      </c>
      <c r="D42" s="16" t="s">
        <v>9</v>
      </c>
      <c r="E42" s="16"/>
      <c r="F42" s="17"/>
    </row>
    <row r="43" spans="1:6" s="3" customFormat="1" ht="15.6" customHeight="1" x14ac:dyDescent="0.3">
      <c r="A43" s="14"/>
      <c r="B43" s="15"/>
      <c r="C43" s="17"/>
      <c r="D43" s="16"/>
      <c r="E43" s="17"/>
      <c r="F43" s="17"/>
    </row>
    <row r="44" spans="1:6" s="2" customFormat="1" ht="15.6" customHeight="1" x14ac:dyDescent="0.3">
      <c r="A44" s="10"/>
      <c r="B44" s="20" t="s">
        <v>296</v>
      </c>
      <c r="C44" s="13"/>
      <c r="D44" s="12"/>
      <c r="E44" s="13"/>
      <c r="F44" s="13"/>
    </row>
    <row r="45" spans="1:6" s="3" customFormat="1" ht="57.6" x14ac:dyDescent="0.3">
      <c r="A45" s="14">
        <v>8</v>
      </c>
      <c r="B45" s="15" t="s">
        <v>36</v>
      </c>
      <c r="C45" s="17">
        <v>6100</v>
      </c>
      <c r="D45" s="16" t="s">
        <v>9</v>
      </c>
      <c r="E45" s="17"/>
      <c r="F45" s="17"/>
    </row>
    <row r="46" spans="1:6" s="3" customFormat="1" ht="15.6" customHeight="1" x14ac:dyDescent="0.3">
      <c r="A46" s="14"/>
      <c r="B46" s="15"/>
      <c r="C46" s="17"/>
      <c r="D46" s="16"/>
      <c r="E46" s="17"/>
      <c r="F46" s="17"/>
    </row>
    <row r="47" spans="1:6" s="3" customFormat="1" ht="28.8" x14ac:dyDescent="0.3">
      <c r="A47" s="14">
        <v>9</v>
      </c>
      <c r="B47" s="15" t="s">
        <v>297</v>
      </c>
      <c r="C47" s="16">
        <v>4200</v>
      </c>
      <c r="D47" s="16" t="s">
        <v>16</v>
      </c>
      <c r="E47" s="17"/>
      <c r="F47" s="17"/>
    </row>
    <row r="48" spans="1:6" s="3" customFormat="1" ht="15.6" customHeight="1" x14ac:dyDescent="0.3">
      <c r="A48" s="14"/>
      <c r="B48" s="15"/>
      <c r="C48" s="17"/>
      <c r="D48" s="16"/>
      <c r="E48" s="17"/>
      <c r="F48" s="17"/>
    </row>
    <row r="49" spans="1:6" s="3" customFormat="1" ht="15.6" customHeight="1" x14ac:dyDescent="0.3">
      <c r="A49" s="10"/>
      <c r="B49" s="21" t="s">
        <v>18</v>
      </c>
      <c r="C49" s="16"/>
      <c r="D49" s="16"/>
      <c r="E49" s="16"/>
      <c r="F49" s="17"/>
    </row>
    <row r="50" spans="1:6" s="3" customFormat="1" ht="72" x14ac:dyDescent="0.3">
      <c r="A50" s="14">
        <v>10</v>
      </c>
      <c r="B50" s="15" t="s">
        <v>247</v>
      </c>
      <c r="C50" s="17">
        <v>1700</v>
      </c>
      <c r="D50" s="16" t="s">
        <v>9</v>
      </c>
      <c r="E50" s="17"/>
      <c r="F50" s="17"/>
    </row>
    <row r="51" spans="1:6" s="3" customFormat="1" ht="15.6" customHeight="1" x14ac:dyDescent="0.3">
      <c r="A51" s="14"/>
      <c r="B51" s="15"/>
      <c r="C51" s="17"/>
      <c r="D51" s="16"/>
      <c r="E51" s="17"/>
      <c r="F51" s="17"/>
    </row>
    <row r="52" spans="1:6" s="3" customFormat="1" ht="57.6" x14ac:dyDescent="0.3">
      <c r="A52" s="14">
        <v>11</v>
      </c>
      <c r="B52" s="15" t="s">
        <v>19</v>
      </c>
      <c r="C52" s="17">
        <v>280</v>
      </c>
      <c r="D52" s="16" t="s">
        <v>20</v>
      </c>
      <c r="E52" s="17"/>
      <c r="F52" s="17"/>
    </row>
    <row r="53" spans="1:6" s="3" customFormat="1" ht="15.6" customHeight="1" x14ac:dyDescent="0.3">
      <c r="A53" s="10"/>
      <c r="B53" s="15"/>
      <c r="C53" s="17"/>
      <c r="D53" s="16"/>
      <c r="E53" s="17"/>
      <c r="F53" s="17"/>
    </row>
    <row r="54" spans="1:6" s="3" customFormat="1" ht="115.2" x14ac:dyDescent="0.3">
      <c r="A54" s="14">
        <v>12</v>
      </c>
      <c r="B54" s="15" t="s">
        <v>248</v>
      </c>
      <c r="C54" s="17">
        <v>2760</v>
      </c>
      <c r="D54" s="16" t="s">
        <v>9</v>
      </c>
      <c r="E54" s="17"/>
      <c r="F54" s="17"/>
    </row>
    <row r="55" spans="1:6" s="3" customFormat="1" ht="15.6" customHeight="1" x14ac:dyDescent="0.3">
      <c r="A55" s="14"/>
      <c r="B55" s="19"/>
      <c r="C55" s="16"/>
      <c r="D55" s="16"/>
      <c r="E55" s="16"/>
      <c r="F55" s="17"/>
    </row>
    <row r="56" spans="1:6" s="3" customFormat="1" ht="15.6" customHeight="1" x14ac:dyDescent="0.3">
      <c r="A56" s="10"/>
      <c r="B56" s="21" t="s">
        <v>240</v>
      </c>
      <c r="C56" s="16"/>
      <c r="D56" s="16"/>
      <c r="E56" s="16"/>
      <c r="F56" s="17"/>
    </row>
    <row r="57" spans="1:6" s="99" customFormat="1" ht="14.4" x14ac:dyDescent="0.3">
      <c r="A57" s="105"/>
      <c r="B57" s="106" t="s">
        <v>211</v>
      </c>
      <c r="C57" s="107"/>
      <c r="D57" s="107"/>
      <c r="E57" s="107"/>
      <c r="F57" s="98"/>
    </row>
    <row r="58" spans="1:6" s="99" customFormat="1" ht="14.4" x14ac:dyDescent="0.3">
      <c r="A58" s="105"/>
      <c r="B58" s="106" t="s">
        <v>212</v>
      </c>
      <c r="C58" s="107"/>
      <c r="D58" s="107"/>
      <c r="E58" s="107"/>
      <c r="F58" s="98"/>
    </row>
    <row r="59" spans="1:6" s="99" customFormat="1" ht="57.6" x14ac:dyDescent="0.3">
      <c r="A59" s="108">
        <v>13</v>
      </c>
      <c r="B59" s="109" t="s">
        <v>230</v>
      </c>
      <c r="C59" s="17">
        <v>25</v>
      </c>
      <c r="D59" s="107" t="s">
        <v>33</v>
      </c>
      <c r="E59" s="107"/>
      <c r="F59" s="17"/>
    </row>
    <row r="60" spans="1:6" s="99" customFormat="1" ht="14.4" x14ac:dyDescent="0.3">
      <c r="A60" s="108"/>
      <c r="B60" s="109"/>
      <c r="C60" s="17"/>
      <c r="D60" s="107"/>
      <c r="E60" s="107"/>
      <c r="F60" s="17"/>
    </row>
    <row r="61" spans="1:6" s="99" customFormat="1" ht="57.6" x14ac:dyDescent="0.3">
      <c r="A61" s="108">
        <v>14</v>
      </c>
      <c r="B61" s="109" t="s">
        <v>213</v>
      </c>
      <c r="C61" s="17">
        <v>25</v>
      </c>
      <c r="D61" s="107" t="s">
        <v>33</v>
      </c>
      <c r="E61" s="107"/>
      <c r="F61" s="17"/>
    </row>
    <row r="62" spans="1:6" s="99" customFormat="1" ht="14.4" x14ac:dyDescent="0.3">
      <c r="A62" s="108"/>
      <c r="B62" s="109"/>
      <c r="C62" s="17"/>
      <c r="D62" s="107"/>
      <c r="E62" s="107"/>
      <c r="F62" s="17"/>
    </row>
    <row r="63" spans="1:6" s="99" customFormat="1" ht="57.6" x14ac:dyDescent="0.3">
      <c r="A63" s="108">
        <v>15</v>
      </c>
      <c r="B63" s="109" t="s">
        <v>231</v>
      </c>
      <c r="C63" s="17">
        <v>25</v>
      </c>
      <c r="D63" s="107" t="s">
        <v>33</v>
      </c>
      <c r="E63" s="107"/>
      <c r="F63" s="17"/>
    </row>
    <row r="64" spans="1:6" s="99" customFormat="1" ht="14.4" x14ac:dyDescent="0.3">
      <c r="A64" s="108"/>
      <c r="B64" s="109"/>
      <c r="C64" s="17"/>
      <c r="D64" s="107"/>
      <c r="E64" s="107"/>
      <c r="F64" s="17"/>
    </row>
    <row r="65" spans="1:6" s="99" customFormat="1" ht="28.8" x14ac:dyDescent="0.3">
      <c r="A65" s="108">
        <v>16</v>
      </c>
      <c r="B65" s="109" t="s">
        <v>232</v>
      </c>
      <c r="C65" s="17">
        <v>25</v>
      </c>
      <c r="D65" s="107" t="s">
        <v>33</v>
      </c>
      <c r="E65" s="107"/>
      <c r="F65" s="17"/>
    </row>
    <row r="66" spans="1:6" s="99" customFormat="1" ht="14.4" x14ac:dyDescent="0.3">
      <c r="A66" s="108"/>
      <c r="B66" s="109"/>
      <c r="C66" s="17"/>
      <c r="D66" s="107"/>
      <c r="E66" s="107"/>
      <c r="F66" s="17"/>
    </row>
    <row r="67" spans="1:6" s="99" customFormat="1" ht="28.8" x14ac:dyDescent="0.3">
      <c r="A67" s="108">
        <v>17</v>
      </c>
      <c r="B67" s="109" t="s">
        <v>233</v>
      </c>
      <c r="C67" s="17">
        <v>25</v>
      </c>
      <c r="D67" s="107" t="s">
        <v>33</v>
      </c>
      <c r="E67" s="107"/>
      <c r="F67" s="17"/>
    </row>
    <row r="68" spans="1:6" s="99" customFormat="1" ht="14.4" x14ac:dyDescent="0.3">
      <c r="A68" s="108"/>
      <c r="B68" s="109"/>
      <c r="C68" s="17"/>
      <c r="D68" s="107"/>
      <c r="E68" s="107"/>
      <c r="F68" s="17"/>
    </row>
    <row r="69" spans="1:6" s="99" customFormat="1" ht="28.8" x14ac:dyDescent="0.3">
      <c r="A69" s="108">
        <v>18</v>
      </c>
      <c r="B69" s="109" t="s">
        <v>234</v>
      </c>
      <c r="C69" s="17">
        <v>25</v>
      </c>
      <c r="D69" s="107" t="s">
        <v>33</v>
      </c>
      <c r="E69" s="107"/>
      <c r="F69" s="17"/>
    </row>
    <row r="70" spans="1:6" s="99" customFormat="1" ht="14.4" x14ac:dyDescent="0.3">
      <c r="A70" s="108"/>
      <c r="B70" s="109"/>
      <c r="C70" s="17"/>
      <c r="D70" s="107"/>
      <c r="E70" s="107"/>
      <c r="F70" s="17"/>
    </row>
    <row r="71" spans="1:6" s="99" customFormat="1" ht="57.6" x14ac:dyDescent="0.3">
      <c r="A71" s="108">
        <v>19</v>
      </c>
      <c r="B71" s="109" t="s">
        <v>235</v>
      </c>
      <c r="C71" s="17">
        <v>22</v>
      </c>
      <c r="D71" s="107" t="s">
        <v>33</v>
      </c>
      <c r="E71" s="107"/>
      <c r="F71" s="17"/>
    </row>
    <row r="72" spans="1:6" s="99" customFormat="1" ht="14.4" x14ac:dyDescent="0.3">
      <c r="A72" s="108"/>
      <c r="B72" s="109"/>
      <c r="C72" s="17"/>
      <c r="D72" s="107"/>
      <c r="E72" s="107"/>
      <c r="F72" s="17"/>
    </row>
    <row r="73" spans="1:6" s="99" customFormat="1" ht="43.2" x14ac:dyDescent="0.3">
      <c r="A73" s="108">
        <v>20</v>
      </c>
      <c r="B73" s="109" t="s">
        <v>214</v>
      </c>
      <c r="C73" s="17">
        <v>22</v>
      </c>
      <c r="D73" s="107" t="s">
        <v>33</v>
      </c>
      <c r="E73" s="107"/>
      <c r="F73" s="17"/>
    </row>
    <row r="74" spans="1:6" s="99" customFormat="1" ht="14.4" x14ac:dyDescent="0.3">
      <c r="A74" s="108"/>
      <c r="B74" s="109"/>
      <c r="C74" s="17"/>
      <c r="D74" s="107"/>
      <c r="E74" s="107"/>
      <c r="F74" s="17"/>
    </row>
    <row r="75" spans="1:6" s="99" customFormat="1" ht="57.6" x14ac:dyDescent="0.3">
      <c r="A75" s="108">
        <v>21</v>
      </c>
      <c r="B75" s="109" t="s">
        <v>215</v>
      </c>
      <c r="C75" s="17">
        <v>22</v>
      </c>
      <c r="D75" s="107" t="s">
        <v>33</v>
      </c>
      <c r="E75" s="107"/>
      <c r="F75" s="17"/>
    </row>
    <row r="76" spans="1:6" s="99" customFormat="1" ht="14.4" x14ac:dyDescent="0.3">
      <c r="A76" s="108"/>
      <c r="B76" s="109"/>
      <c r="C76" s="17"/>
      <c r="D76" s="107"/>
      <c r="E76" s="107"/>
      <c r="F76" s="17"/>
    </row>
    <row r="77" spans="1:6" s="99" customFormat="1" ht="43.2" x14ac:dyDescent="0.3">
      <c r="A77" s="108">
        <v>22</v>
      </c>
      <c r="B77" s="109" t="s">
        <v>216</v>
      </c>
      <c r="C77" s="17">
        <v>22</v>
      </c>
      <c r="D77" s="107" t="s">
        <v>33</v>
      </c>
      <c r="E77" s="107"/>
      <c r="F77" s="17"/>
    </row>
    <row r="78" spans="1:6" s="99" customFormat="1" ht="14.4" x14ac:dyDescent="0.3">
      <c r="A78" s="108"/>
      <c r="B78" s="109"/>
      <c r="C78" s="17"/>
      <c r="D78" s="107"/>
      <c r="E78" s="107"/>
      <c r="F78" s="17"/>
    </row>
    <row r="79" spans="1:6" s="99" customFormat="1" ht="43.2" x14ac:dyDescent="0.3">
      <c r="A79" s="108">
        <v>23</v>
      </c>
      <c r="B79" s="109" t="s">
        <v>217</v>
      </c>
      <c r="C79" s="17">
        <v>22</v>
      </c>
      <c r="D79" s="107" t="s">
        <v>33</v>
      </c>
      <c r="E79" s="107"/>
      <c r="F79" s="17"/>
    </row>
    <row r="80" spans="1:6" s="99" customFormat="1" ht="14.4" x14ac:dyDescent="0.3">
      <c r="A80" s="108"/>
      <c r="B80" s="109"/>
      <c r="C80" s="17"/>
      <c r="D80" s="107"/>
      <c r="E80" s="107"/>
      <c r="F80" s="17"/>
    </row>
    <row r="81" spans="1:6" s="99" customFormat="1" ht="28.8" x14ac:dyDescent="0.3">
      <c r="A81" s="108">
        <v>24</v>
      </c>
      <c r="B81" s="109" t="s">
        <v>218</v>
      </c>
      <c r="C81" s="17">
        <v>8</v>
      </c>
      <c r="D81" s="107" t="s">
        <v>33</v>
      </c>
      <c r="E81" s="107"/>
      <c r="F81" s="17"/>
    </row>
    <row r="82" spans="1:6" s="99" customFormat="1" ht="14.4" x14ac:dyDescent="0.3">
      <c r="A82" s="108"/>
      <c r="B82" s="109"/>
      <c r="C82" s="17"/>
      <c r="D82" s="107"/>
      <c r="E82" s="107"/>
      <c r="F82" s="17"/>
    </row>
    <row r="83" spans="1:6" s="99" customFormat="1" ht="57.6" x14ac:dyDescent="0.3">
      <c r="A83" s="108">
        <v>25</v>
      </c>
      <c r="B83" s="109" t="s">
        <v>236</v>
      </c>
      <c r="C83" s="17">
        <v>32</v>
      </c>
      <c r="D83" s="107" t="s">
        <v>33</v>
      </c>
      <c r="E83" s="107"/>
      <c r="F83" s="17"/>
    </row>
    <row r="84" spans="1:6" s="99" customFormat="1" ht="14.4" x14ac:dyDescent="0.3">
      <c r="A84" s="108"/>
      <c r="B84" s="109"/>
      <c r="C84" s="17"/>
      <c r="D84" s="107"/>
      <c r="E84" s="107"/>
      <c r="F84" s="17"/>
    </row>
    <row r="85" spans="1:6" s="99" customFormat="1" ht="14.4" x14ac:dyDescent="0.3">
      <c r="A85" s="108">
        <v>26</v>
      </c>
      <c r="B85" s="109" t="s">
        <v>219</v>
      </c>
      <c r="C85" s="17">
        <v>4</v>
      </c>
      <c r="D85" s="107" t="s">
        <v>33</v>
      </c>
      <c r="E85" s="107"/>
      <c r="F85" s="17"/>
    </row>
    <row r="86" spans="1:6" s="99" customFormat="1" ht="14.4" x14ac:dyDescent="0.3">
      <c r="A86" s="108"/>
      <c r="B86" s="109"/>
      <c r="C86" s="17"/>
      <c r="D86" s="107"/>
      <c r="E86" s="107"/>
      <c r="F86" s="17"/>
    </row>
    <row r="87" spans="1:6" s="99" customFormat="1" ht="14.4" x14ac:dyDescent="0.3">
      <c r="A87" s="108">
        <v>27</v>
      </c>
      <c r="B87" s="109" t="s">
        <v>220</v>
      </c>
      <c r="C87" s="17">
        <v>4</v>
      </c>
      <c r="D87" s="107" t="s">
        <v>33</v>
      </c>
      <c r="E87" s="107"/>
      <c r="F87" s="17"/>
    </row>
    <row r="88" spans="1:6" s="99" customFormat="1" ht="14.4" x14ac:dyDescent="0.3">
      <c r="A88" s="108"/>
      <c r="B88" s="109"/>
      <c r="C88" s="17"/>
      <c r="D88" s="107"/>
      <c r="E88" s="107"/>
      <c r="F88" s="17"/>
    </row>
    <row r="89" spans="1:6" s="99" customFormat="1" ht="28.8" x14ac:dyDescent="0.3">
      <c r="A89" s="108">
        <v>28</v>
      </c>
      <c r="B89" s="109" t="s">
        <v>253</v>
      </c>
      <c r="C89" s="17">
        <v>4</v>
      </c>
      <c r="D89" s="107" t="s">
        <v>33</v>
      </c>
      <c r="E89" s="107"/>
      <c r="F89" s="17"/>
    </row>
    <row r="90" spans="1:6" s="99" customFormat="1" ht="14.4" x14ac:dyDescent="0.3">
      <c r="A90" s="108"/>
      <c r="B90" s="106" t="s">
        <v>221</v>
      </c>
      <c r="C90" s="17"/>
      <c r="D90" s="107"/>
      <c r="E90" s="107"/>
      <c r="F90" s="17"/>
    </row>
    <row r="91" spans="1:6" s="99" customFormat="1" ht="14.4" x14ac:dyDescent="0.3">
      <c r="A91" s="108"/>
      <c r="B91" s="106" t="s">
        <v>222</v>
      </c>
      <c r="C91" s="17"/>
      <c r="D91" s="107"/>
      <c r="E91" s="107"/>
      <c r="F91" s="17"/>
    </row>
    <row r="92" spans="1:6" s="99" customFormat="1" ht="57.6" x14ac:dyDescent="0.3">
      <c r="A92" s="108">
        <v>29</v>
      </c>
      <c r="B92" s="109" t="s">
        <v>237</v>
      </c>
      <c r="C92" s="17">
        <v>59</v>
      </c>
      <c r="D92" s="107" t="s">
        <v>33</v>
      </c>
      <c r="E92" s="107"/>
      <c r="F92" s="17"/>
    </row>
    <row r="93" spans="1:6" s="99" customFormat="1" ht="14.4" x14ac:dyDescent="0.3">
      <c r="A93" s="108"/>
      <c r="B93" s="109"/>
      <c r="C93" s="17"/>
      <c r="D93" s="107"/>
      <c r="E93" s="107"/>
      <c r="F93" s="17"/>
    </row>
    <row r="94" spans="1:6" s="99" customFormat="1" ht="57.6" x14ac:dyDescent="0.3">
      <c r="A94" s="108">
        <v>30</v>
      </c>
      <c r="B94" s="109" t="s">
        <v>213</v>
      </c>
      <c r="C94" s="17">
        <v>59</v>
      </c>
      <c r="D94" s="107" t="s">
        <v>33</v>
      </c>
      <c r="E94" s="107"/>
      <c r="F94" s="17"/>
    </row>
    <row r="95" spans="1:6" s="99" customFormat="1" ht="14.4" x14ac:dyDescent="0.3">
      <c r="A95" s="108"/>
      <c r="B95" s="109"/>
      <c r="C95" s="17"/>
      <c r="D95" s="107"/>
      <c r="E95" s="107"/>
      <c r="F95" s="17"/>
    </row>
    <row r="96" spans="1:6" s="99" customFormat="1" ht="57.6" x14ac:dyDescent="0.3">
      <c r="A96" s="108">
        <v>31</v>
      </c>
      <c r="B96" s="109" t="s">
        <v>231</v>
      </c>
      <c r="C96" s="17">
        <v>59</v>
      </c>
      <c r="D96" s="107" t="s">
        <v>33</v>
      </c>
      <c r="E96" s="107"/>
      <c r="F96" s="17"/>
    </row>
    <row r="97" spans="1:6" s="99" customFormat="1" ht="14.4" x14ac:dyDescent="0.3">
      <c r="A97" s="108"/>
      <c r="B97" s="109"/>
      <c r="C97" s="17"/>
      <c r="D97" s="107"/>
      <c r="E97" s="107"/>
      <c r="F97" s="17"/>
    </row>
    <row r="98" spans="1:6" s="99" customFormat="1" ht="28.8" x14ac:dyDescent="0.3">
      <c r="A98" s="108">
        <v>32</v>
      </c>
      <c r="B98" s="109" t="s">
        <v>232</v>
      </c>
      <c r="C98" s="17">
        <v>59</v>
      </c>
      <c r="D98" s="107" t="s">
        <v>33</v>
      </c>
      <c r="E98" s="107"/>
      <c r="F98" s="17"/>
    </row>
    <row r="99" spans="1:6" s="99" customFormat="1" ht="14.4" x14ac:dyDescent="0.3">
      <c r="A99" s="108"/>
      <c r="B99" s="109"/>
      <c r="C99" s="17"/>
      <c r="D99" s="107"/>
      <c r="E99" s="107"/>
      <c r="F99" s="17"/>
    </row>
    <row r="100" spans="1:6" s="99" customFormat="1" ht="28.8" x14ac:dyDescent="0.3">
      <c r="A100" s="108">
        <v>33</v>
      </c>
      <c r="B100" s="109" t="s">
        <v>233</v>
      </c>
      <c r="C100" s="17">
        <v>59</v>
      </c>
      <c r="D100" s="107" t="s">
        <v>33</v>
      </c>
      <c r="E100" s="107"/>
      <c r="F100" s="17"/>
    </row>
    <row r="101" spans="1:6" s="99" customFormat="1" ht="14.4" x14ac:dyDescent="0.3">
      <c r="A101" s="108"/>
      <c r="B101" s="109"/>
      <c r="C101" s="17"/>
      <c r="D101" s="107"/>
      <c r="E101" s="107"/>
      <c r="F101" s="17"/>
    </row>
    <row r="102" spans="1:6" s="99" customFormat="1" ht="28.8" x14ac:dyDescent="0.3">
      <c r="A102" s="108">
        <v>34</v>
      </c>
      <c r="B102" s="109" t="s">
        <v>234</v>
      </c>
      <c r="C102" s="17">
        <v>59</v>
      </c>
      <c r="D102" s="107" t="s">
        <v>33</v>
      </c>
      <c r="E102" s="107"/>
      <c r="F102" s="17"/>
    </row>
    <row r="103" spans="1:6" s="99" customFormat="1" ht="14.4" x14ac:dyDescent="0.3">
      <c r="A103" s="108"/>
      <c r="B103" s="109"/>
      <c r="C103" s="17"/>
      <c r="D103" s="107"/>
      <c r="E103" s="107"/>
      <c r="F103" s="17"/>
    </row>
    <row r="104" spans="1:6" s="99" customFormat="1" ht="57.6" x14ac:dyDescent="0.3">
      <c r="A104" s="108">
        <v>35</v>
      </c>
      <c r="B104" s="109" t="s">
        <v>238</v>
      </c>
      <c r="C104" s="17">
        <v>59</v>
      </c>
      <c r="D104" s="107" t="s">
        <v>33</v>
      </c>
      <c r="E104" s="107"/>
      <c r="F104" s="17"/>
    </row>
    <row r="105" spans="1:6" s="99" customFormat="1" ht="14.4" x14ac:dyDescent="0.3">
      <c r="A105" s="108"/>
      <c r="B105" s="109"/>
      <c r="C105" s="17"/>
      <c r="D105" s="107"/>
      <c r="E105" s="107"/>
      <c r="F105" s="17"/>
    </row>
    <row r="106" spans="1:6" s="99" customFormat="1" ht="43.2" x14ac:dyDescent="0.3">
      <c r="A106" s="108">
        <v>36</v>
      </c>
      <c r="B106" s="109" t="s">
        <v>214</v>
      </c>
      <c r="C106" s="17">
        <v>59</v>
      </c>
      <c r="D106" s="107" t="s">
        <v>33</v>
      </c>
      <c r="E106" s="107"/>
      <c r="F106" s="17"/>
    </row>
    <row r="107" spans="1:6" s="99" customFormat="1" ht="14.4" x14ac:dyDescent="0.3">
      <c r="A107" s="108"/>
      <c r="B107" s="109"/>
      <c r="C107" s="17"/>
      <c r="D107" s="107"/>
      <c r="E107" s="107"/>
      <c r="F107" s="17"/>
    </row>
    <row r="108" spans="1:6" s="99" customFormat="1" ht="57.6" x14ac:dyDescent="0.3">
      <c r="A108" s="108">
        <v>37</v>
      </c>
      <c r="B108" s="109" t="s">
        <v>215</v>
      </c>
      <c r="C108" s="17">
        <v>59</v>
      </c>
      <c r="D108" s="107" t="s">
        <v>33</v>
      </c>
      <c r="E108" s="107"/>
      <c r="F108" s="17"/>
    </row>
    <row r="109" spans="1:6" s="99" customFormat="1" ht="14.4" x14ac:dyDescent="0.3">
      <c r="A109" s="108"/>
      <c r="B109" s="109"/>
      <c r="C109" s="17"/>
      <c r="D109" s="107"/>
      <c r="E109" s="107"/>
      <c r="F109" s="17"/>
    </row>
    <row r="110" spans="1:6" s="99" customFormat="1" ht="43.2" x14ac:dyDescent="0.3">
      <c r="A110" s="108">
        <v>38</v>
      </c>
      <c r="B110" s="109" t="s">
        <v>216</v>
      </c>
      <c r="C110" s="17">
        <v>59</v>
      </c>
      <c r="D110" s="107" t="s">
        <v>33</v>
      </c>
      <c r="E110" s="107"/>
      <c r="F110" s="17"/>
    </row>
    <row r="111" spans="1:6" s="99" customFormat="1" ht="14.4" x14ac:dyDescent="0.3">
      <c r="A111" s="108"/>
      <c r="B111" s="109"/>
      <c r="C111" s="17"/>
      <c r="D111" s="107"/>
      <c r="E111" s="107"/>
      <c r="F111" s="17"/>
    </row>
    <row r="112" spans="1:6" s="99" customFormat="1" ht="43.2" x14ac:dyDescent="0.3">
      <c r="A112" s="108">
        <v>39</v>
      </c>
      <c r="B112" s="109" t="s">
        <v>217</v>
      </c>
      <c r="C112" s="17">
        <v>59</v>
      </c>
      <c r="D112" s="107" t="s">
        <v>33</v>
      </c>
      <c r="E112" s="107"/>
      <c r="F112" s="17"/>
    </row>
    <row r="113" spans="1:6" s="99" customFormat="1" ht="14.4" x14ac:dyDescent="0.3">
      <c r="A113" s="108"/>
      <c r="B113" s="109"/>
      <c r="C113" s="17"/>
      <c r="D113" s="107"/>
      <c r="E113" s="107"/>
      <c r="F113" s="17"/>
    </row>
    <row r="114" spans="1:6" s="99" customFormat="1" ht="28.8" x14ac:dyDescent="0.3">
      <c r="A114" s="108">
        <v>40</v>
      </c>
      <c r="B114" s="109" t="s">
        <v>223</v>
      </c>
      <c r="C114" s="17">
        <v>59</v>
      </c>
      <c r="D114" s="107" t="s">
        <v>33</v>
      </c>
      <c r="E114" s="107"/>
      <c r="F114" s="17"/>
    </row>
    <row r="115" spans="1:6" s="99" customFormat="1" ht="14.4" x14ac:dyDescent="0.3">
      <c r="A115" s="108"/>
      <c r="B115" s="109"/>
      <c r="C115" s="17"/>
      <c r="D115" s="107"/>
      <c r="E115" s="107"/>
      <c r="F115" s="17"/>
    </row>
    <row r="116" spans="1:6" s="99" customFormat="1" ht="14.4" x14ac:dyDescent="0.3">
      <c r="A116" s="108"/>
      <c r="B116" s="106" t="s">
        <v>224</v>
      </c>
      <c r="C116" s="17"/>
      <c r="D116" s="107"/>
      <c r="E116" s="107"/>
      <c r="F116" s="17"/>
    </row>
    <row r="117" spans="1:6" s="99" customFormat="1" ht="14.4" x14ac:dyDescent="0.3">
      <c r="A117" s="108"/>
      <c r="B117" s="106" t="s">
        <v>225</v>
      </c>
      <c r="C117" s="17"/>
      <c r="D117" s="107"/>
      <c r="E117" s="107"/>
      <c r="F117" s="17"/>
    </row>
    <row r="118" spans="1:6" s="99" customFormat="1" ht="57.6" x14ac:dyDescent="0.3">
      <c r="A118" s="108">
        <v>41</v>
      </c>
      <c r="B118" s="109" t="s">
        <v>237</v>
      </c>
      <c r="C118" s="17">
        <v>62</v>
      </c>
      <c r="D118" s="107" t="s">
        <v>33</v>
      </c>
      <c r="E118" s="107"/>
      <c r="F118" s="17"/>
    </row>
    <row r="119" spans="1:6" s="99" customFormat="1" ht="14.4" x14ac:dyDescent="0.3">
      <c r="A119" s="108"/>
      <c r="B119" s="109"/>
      <c r="C119" s="17"/>
      <c r="D119" s="107"/>
      <c r="E119" s="107"/>
      <c r="F119" s="17"/>
    </row>
    <row r="120" spans="1:6" s="99" customFormat="1" ht="57.6" x14ac:dyDescent="0.3">
      <c r="A120" s="108">
        <v>42</v>
      </c>
      <c r="B120" s="109" t="s">
        <v>213</v>
      </c>
      <c r="C120" s="17">
        <v>62</v>
      </c>
      <c r="D120" s="107" t="s">
        <v>33</v>
      </c>
      <c r="E120" s="107"/>
      <c r="F120" s="17"/>
    </row>
    <row r="121" spans="1:6" s="99" customFormat="1" ht="14.4" x14ac:dyDescent="0.3">
      <c r="A121" s="108"/>
      <c r="B121" s="109"/>
      <c r="C121" s="17"/>
      <c r="D121" s="107"/>
      <c r="E121" s="107"/>
      <c r="F121" s="17"/>
    </row>
    <row r="122" spans="1:6" s="99" customFormat="1" ht="57.6" x14ac:dyDescent="0.3">
      <c r="A122" s="108">
        <v>43</v>
      </c>
      <c r="B122" s="109" t="s">
        <v>231</v>
      </c>
      <c r="C122" s="17">
        <v>62</v>
      </c>
      <c r="D122" s="107" t="s">
        <v>33</v>
      </c>
      <c r="E122" s="107"/>
      <c r="F122" s="17"/>
    </row>
    <row r="123" spans="1:6" s="99" customFormat="1" ht="14.4" x14ac:dyDescent="0.3">
      <c r="A123" s="108"/>
      <c r="B123" s="109"/>
      <c r="C123" s="17"/>
      <c r="D123" s="107"/>
      <c r="E123" s="107"/>
      <c r="F123" s="17"/>
    </row>
    <row r="124" spans="1:6" s="99" customFormat="1" ht="28.8" x14ac:dyDescent="0.3">
      <c r="A124" s="108">
        <v>44</v>
      </c>
      <c r="B124" s="109" t="s">
        <v>232</v>
      </c>
      <c r="C124" s="17">
        <v>62</v>
      </c>
      <c r="D124" s="107" t="s">
        <v>33</v>
      </c>
      <c r="E124" s="107"/>
      <c r="F124" s="17"/>
    </row>
    <row r="125" spans="1:6" s="99" customFormat="1" ht="14.4" x14ac:dyDescent="0.3">
      <c r="A125" s="108"/>
      <c r="B125" s="109"/>
      <c r="C125" s="17"/>
      <c r="D125" s="107"/>
      <c r="E125" s="107"/>
      <c r="F125" s="17"/>
    </row>
    <row r="126" spans="1:6" s="99" customFormat="1" ht="28.8" x14ac:dyDescent="0.3">
      <c r="A126" s="108">
        <v>45</v>
      </c>
      <c r="B126" s="109" t="s">
        <v>233</v>
      </c>
      <c r="C126" s="17">
        <v>62</v>
      </c>
      <c r="D126" s="107" t="s">
        <v>33</v>
      </c>
      <c r="E126" s="107"/>
      <c r="F126" s="17"/>
    </row>
    <row r="127" spans="1:6" s="99" customFormat="1" ht="14.4" x14ac:dyDescent="0.3">
      <c r="A127" s="108"/>
      <c r="B127" s="109"/>
      <c r="C127" s="17"/>
      <c r="D127" s="107"/>
      <c r="E127" s="107"/>
      <c r="F127" s="17"/>
    </row>
    <row r="128" spans="1:6" s="99" customFormat="1" ht="28.8" x14ac:dyDescent="0.3">
      <c r="A128" s="108">
        <v>46</v>
      </c>
      <c r="B128" s="109" t="s">
        <v>234</v>
      </c>
      <c r="C128" s="17">
        <v>62</v>
      </c>
      <c r="D128" s="107" t="s">
        <v>33</v>
      </c>
      <c r="E128" s="107"/>
      <c r="F128" s="17"/>
    </row>
    <row r="129" spans="1:6" s="99" customFormat="1" ht="14.4" x14ac:dyDescent="0.3">
      <c r="A129" s="108"/>
      <c r="B129" s="109"/>
      <c r="C129" s="17"/>
      <c r="D129" s="107"/>
      <c r="E129" s="107"/>
      <c r="F129" s="17"/>
    </row>
    <row r="130" spans="1:6" s="99" customFormat="1" ht="43.2" x14ac:dyDescent="0.3">
      <c r="A130" s="108">
        <v>47</v>
      </c>
      <c r="B130" s="109" t="s">
        <v>226</v>
      </c>
      <c r="C130" s="17">
        <v>33</v>
      </c>
      <c r="D130" s="107" t="s">
        <v>33</v>
      </c>
      <c r="E130" s="107"/>
      <c r="F130" s="17"/>
    </row>
    <row r="131" spans="1:6" s="99" customFormat="1" ht="14.4" x14ac:dyDescent="0.3">
      <c r="A131" s="108"/>
      <c r="B131" s="109"/>
      <c r="C131" s="17"/>
      <c r="D131" s="107"/>
      <c r="E131" s="107"/>
      <c r="F131" s="17"/>
    </row>
    <row r="132" spans="1:6" s="99" customFormat="1" ht="43.2" x14ac:dyDescent="0.3">
      <c r="A132" s="108">
        <v>48</v>
      </c>
      <c r="B132" s="109" t="s">
        <v>214</v>
      </c>
      <c r="C132" s="17">
        <v>33</v>
      </c>
      <c r="D132" s="107" t="s">
        <v>33</v>
      </c>
      <c r="E132" s="107"/>
      <c r="F132" s="17"/>
    </row>
    <row r="133" spans="1:6" s="99" customFormat="1" ht="14.4" x14ac:dyDescent="0.3">
      <c r="A133" s="108"/>
      <c r="B133" s="109"/>
      <c r="C133" s="17"/>
      <c r="D133" s="107"/>
      <c r="E133" s="107"/>
      <c r="F133" s="17"/>
    </row>
    <row r="134" spans="1:6" s="99" customFormat="1" ht="57.6" x14ac:dyDescent="0.3">
      <c r="A134" s="108">
        <v>49</v>
      </c>
      <c r="B134" s="109" t="s">
        <v>215</v>
      </c>
      <c r="C134" s="17">
        <v>33</v>
      </c>
      <c r="D134" s="107" t="s">
        <v>33</v>
      </c>
      <c r="E134" s="107"/>
      <c r="F134" s="17"/>
    </row>
    <row r="135" spans="1:6" s="99" customFormat="1" ht="14.4" x14ac:dyDescent="0.3">
      <c r="A135" s="108"/>
      <c r="B135" s="109"/>
      <c r="C135" s="17"/>
      <c r="D135" s="107"/>
      <c r="E135" s="107"/>
      <c r="F135" s="17"/>
    </row>
    <row r="136" spans="1:6" s="99" customFormat="1" ht="43.2" x14ac:dyDescent="0.3">
      <c r="A136" s="108">
        <v>50</v>
      </c>
      <c r="B136" s="109" t="s">
        <v>216</v>
      </c>
      <c r="C136" s="17">
        <v>33</v>
      </c>
      <c r="D136" s="107" t="s">
        <v>33</v>
      </c>
      <c r="E136" s="107"/>
      <c r="F136" s="17"/>
    </row>
    <row r="137" spans="1:6" s="99" customFormat="1" ht="14.4" x14ac:dyDescent="0.3">
      <c r="A137" s="108"/>
      <c r="B137" s="109"/>
      <c r="C137" s="17"/>
      <c r="D137" s="107"/>
      <c r="E137" s="107"/>
      <c r="F137" s="17"/>
    </row>
    <row r="138" spans="1:6" s="99" customFormat="1" ht="43.2" x14ac:dyDescent="0.3">
      <c r="A138" s="108">
        <v>51</v>
      </c>
      <c r="B138" s="109" t="s">
        <v>217</v>
      </c>
      <c r="C138" s="17">
        <v>2</v>
      </c>
      <c r="D138" s="107" t="s">
        <v>33</v>
      </c>
      <c r="E138" s="107"/>
      <c r="F138" s="17"/>
    </row>
    <row r="139" spans="1:6" s="99" customFormat="1" ht="14.4" x14ac:dyDescent="0.3">
      <c r="A139" s="108"/>
      <c r="B139" s="109"/>
      <c r="C139" s="17"/>
      <c r="D139" s="107"/>
      <c r="E139" s="107"/>
      <c r="F139" s="17"/>
    </row>
    <row r="140" spans="1:6" s="99" customFormat="1" ht="28.8" x14ac:dyDescent="0.3">
      <c r="A140" s="108">
        <v>52</v>
      </c>
      <c r="B140" s="109" t="s">
        <v>223</v>
      </c>
      <c r="C140" s="17">
        <v>33</v>
      </c>
      <c r="D140" s="107" t="s">
        <v>33</v>
      </c>
      <c r="E140" s="107"/>
      <c r="F140" s="17"/>
    </row>
    <row r="141" spans="1:6" s="99" customFormat="1" ht="14.4" x14ac:dyDescent="0.3">
      <c r="A141" s="108"/>
      <c r="B141" s="109"/>
      <c r="C141" s="17"/>
      <c r="D141" s="107"/>
      <c r="E141" s="107"/>
      <c r="F141" s="17"/>
    </row>
    <row r="142" spans="1:6" s="99" customFormat="1" ht="57.6" x14ac:dyDescent="0.3">
      <c r="A142" s="108">
        <v>53</v>
      </c>
      <c r="B142" s="109" t="s">
        <v>236</v>
      </c>
      <c r="C142" s="17">
        <v>84</v>
      </c>
      <c r="D142" s="107" t="s">
        <v>33</v>
      </c>
      <c r="E142" s="107"/>
      <c r="F142" s="17"/>
    </row>
    <row r="143" spans="1:6" s="99" customFormat="1" ht="14.4" x14ac:dyDescent="0.3">
      <c r="A143" s="108"/>
      <c r="B143" s="109"/>
      <c r="C143" s="17"/>
      <c r="D143" s="107"/>
      <c r="E143" s="107"/>
      <c r="F143" s="17"/>
    </row>
    <row r="144" spans="1:6" s="99" customFormat="1" ht="57.6" x14ac:dyDescent="0.3">
      <c r="A144" s="108">
        <v>54</v>
      </c>
      <c r="B144" s="109" t="s">
        <v>239</v>
      </c>
      <c r="C144" s="17">
        <v>2</v>
      </c>
      <c r="D144" s="107" t="s">
        <v>33</v>
      </c>
      <c r="E144" s="107"/>
      <c r="F144" s="17"/>
    </row>
    <row r="145" spans="1:6" s="99" customFormat="1" ht="14.4" x14ac:dyDescent="0.3">
      <c r="A145" s="108"/>
      <c r="B145" s="109"/>
      <c r="C145" s="17"/>
      <c r="D145" s="107"/>
      <c r="E145" s="107"/>
      <c r="F145" s="17"/>
    </row>
    <row r="146" spans="1:6" s="99" customFormat="1" ht="57.6" x14ac:dyDescent="0.3">
      <c r="A146" s="108">
        <v>55</v>
      </c>
      <c r="B146" s="109" t="s">
        <v>227</v>
      </c>
      <c r="C146" s="17">
        <v>2</v>
      </c>
      <c r="D146" s="107" t="s">
        <v>33</v>
      </c>
      <c r="E146" s="107"/>
      <c r="F146" s="17"/>
    </row>
    <row r="147" spans="1:6" s="99" customFormat="1" ht="14.4" x14ac:dyDescent="0.3">
      <c r="A147" s="108"/>
      <c r="B147" s="109"/>
      <c r="C147" s="17"/>
      <c r="D147" s="107"/>
      <c r="E147" s="107"/>
      <c r="F147" s="17"/>
    </row>
    <row r="148" spans="1:6" s="99" customFormat="1" ht="57.6" x14ac:dyDescent="0.3">
      <c r="A148" s="108">
        <v>56</v>
      </c>
      <c r="B148" s="109" t="s">
        <v>228</v>
      </c>
      <c r="C148" s="17">
        <v>2</v>
      </c>
      <c r="D148" s="107" t="s">
        <v>33</v>
      </c>
      <c r="E148" s="107"/>
      <c r="F148" s="17"/>
    </row>
    <row r="149" spans="1:6" s="99" customFormat="1" ht="14.4" x14ac:dyDescent="0.3">
      <c r="A149" s="108"/>
      <c r="B149" s="109"/>
      <c r="C149" s="17"/>
      <c r="D149" s="107"/>
      <c r="E149" s="107"/>
      <c r="F149" s="17"/>
    </row>
    <row r="150" spans="1:6" s="99" customFormat="1" ht="86.4" x14ac:dyDescent="0.3">
      <c r="A150" s="108">
        <v>57</v>
      </c>
      <c r="B150" s="109" t="s">
        <v>229</v>
      </c>
      <c r="C150" s="17">
        <v>2</v>
      </c>
      <c r="D150" s="107" t="s">
        <v>33</v>
      </c>
      <c r="E150" s="107"/>
      <c r="F150" s="17"/>
    </row>
    <row r="151" spans="1:6" s="3" customFormat="1" ht="15.6" customHeight="1" x14ac:dyDescent="0.3">
      <c r="A151" s="10"/>
      <c r="B151" s="21"/>
      <c r="C151" s="17"/>
      <c r="D151" s="16"/>
      <c r="E151" s="16"/>
      <c r="F151" s="17"/>
    </row>
    <row r="152" spans="1:6" s="2" customFormat="1" ht="15.6" customHeight="1" x14ac:dyDescent="0.3">
      <c r="A152" s="10"/>
      <c r="B152" s="20" t="s">
        <v>28</v>
      </c>
      <c r="C152" s="13"/>
      <c r="D152" s="12"/>
      <c r="E152" s="13"/>
      <c r="F152" s="13"/>
    </row>
    <row r="153" spans="1:6" s="3" customFormat="1" ht="43.2" x14ac:dyDescent="0.3">
      <c r="A153" s="14">
        <v>58</v>
      </c>
      <c r="B153" s="15" t="s">
        <v>298</v>
      </c>
      <c r="C153" s="17">
        <v>110</v>
      </c>
      <c r="D153" s="16" t="s">
        <v>9</v>
      </c>
      <c r="E153" s="17"/>
      <c r="F153" s="17"/>
    </row>
    <row r="154" spans="1:6" s="3" customFormat="1" ht="14.4" x14ac:dyDescent="0.3">
      <c r="A154" s="14"/>
      <c r="B154" s="15"/>
      <c r="C154" s="17"/>
      <c r="D154" s="16"/>
      <c r="E154" s="17"/>
      <c r="F154" s="17"/>
    </row>
    <row r="155" spans="1:6" s="2" customFormat="1" ht="15.6" customHeight="1" x14ac:dyDescent="0.3">
      <c r="A155" s="10"/>
      <c r="B155" s="20" t="s">
        <v>29</v>
      </c>
      <c r="C155" s="13"/>
      <c r="D155" s="12"/>
      <c r="E155" s="13"/>
      <c r="F155" s="13"/>
    </row>
    <row r="156" spans="1:6" s="3" customFormat="1" ht="28.8" x14ac:dyDescent="0.3">
      <c r="A156" s="14">
        <v>59</v>
      </c>
      <c r="B156" s="15" t="s">
        <v>30</v>
      </c>
      <c r="C156" s="17">
        <v>2300</v>
      </c>
      <c r="D156" s="16" t="s">
        <v>12</v>
      </c>
      <c r="E156" s="17"/>
      <c r="F156" s="17"/>
    </row>
    <row r="157" spans="1:6" s="3" customFormat="1" ht="15.6" customHeight="1" x14ac:dyDescent="0.3">
      <c r="A157" s="14"/>
      <c r="B157" s="15"/>
      <c r="C157" s="17"/>
      <c r="D157" s="16"/>
      <c r="E157" s="17"/>
      <c r="F157" s="17"/>
    </row>
    <row r="158" spans="1:6" s="2" customFormat="1" ht="15.6" customHeight="1" x14ac:dyDescent="0.3">
      <c r="A158" s="10"/>
      <c r="B158" s="20" t="s">
        <v>31</v>
      </c>
      <c r="C158" s="13"/>
      <c r="D158" s="12"/>
      <c r="E158" s="13"/>
      <c r="F158" s="13"/>
    </row>
    <row r="159" spans="1:6" s="3" customFormat="1" ht="28.8" x14ac:dyDescent="0.3">
      <c r="A159" s="14">
        <v>60</v>
      </c>
      <c r="B159" s="15" t="s">
        <v>32</v>
      </c>
      <c r="C159" s="17">
        <v>7500</v>
      </c>
      <c r="D159" s="16" t="s">
        <v>23</v>
      </c>
      <c r="E159" s="17"/>
      <c r="F159" s="17"/>
    </row>
    <row r="160" spans="1:6" s="3" customFormat="1" ht="15.6" customHeight="1" x14ac:dyDescent="0.3">
      <c r="A160" s="14"/>
      <c r="B160" s="15"/>
      <c r="C160" s="17"/>
      <c r="D160" s="16"/>
      <c r="E160" s="17"/>
      <c r="F160" s="17"/>
    </row>
    <row r="161" spans="1:6" s="3" customFormat="1" ht="15.6" customHeight="1" x14ac:dyDescent="0.3">
      <c r="A161" s="10"/>
      <c r="B161" s="20" t="s">
        <v>299</v>
      </c>
      <c r="C161" s="17"/>
      <c r="D161" s="16"/>
      <c r="E161" s="17"/>
      <c r="F161" s="17"/>
    </row>
    <row r="162" spans="1:6" s="3" customFormat="1" ht="15.6" customHeight="1" x14ac:dyDescent="0.3">
      <c r="A162" s="14">
        <v>61</v>
      </c>
      <c r="B162" s="15" t="s">
        <v>300</v>
      </c>
      <c r="C162" s="17">
        <v>300</v>
      </c>
      <c r="D162" s="16" t="s">
        <v>33</v>
      </c>
      <c r="E162" s="17"/>
      <c r="F162" s="17"/>
    </row>
    <row r="163" spans="1:6" s="3" customFormat="1" ht="15.6" customHeight="1" x14ac:dyDescent="0.3">
      <c r="A163" s="14"/>
      <c r="B163" s="15"/>
      <c r="C163" s="17"/>
      <c r="D163" s="16"/>
      <c r="E163" s="17"/>
      <c r="F163" s="17"/>
    </row>
    <row r="164" spans="1:6" s="3" customFormat="1" ht="15.6" customHeight="1" x14ac:dyDescent="0.3">
      <c r="A164" s="10"/>
      <c r="B164" s="20" t="s">
        <v>241</v>
      </c>
      <c r="C164" s="17"/>
      <c r="D164" s="16"/>
      <c r="E164" s="17"/>
      <c r="F164" s="17"/>
    </row>
    <row r="165" spans="1:6" s="3" customFormat="1" ht="187.2" x14ac:dyDescent="0.3">
      <c r="A165" s="14">
        <v>62</v>
      </c>
      <c r="B165" s="15" t="s">
        <v>301</v>
      </c>
      <c r="C165" s="17">
        <v>150</v>
      </c>
      <c r="D165" s="16" t="s">
        <v>33</v>
      </c>
      <c r="E165" s="17"/>
      <c r="F165" s="17"/>
    </row>
    <row r="166" spans="1:6" s="3" customFormat="1" ht="15.6" customHeight="1" x14ac:dyDescent="0.3">
      <c r="A166" s="10"/>
      <c r="B166" s="15"/>
      <c r="C166" s="17"/>
      <c r="D166" s="16"/>
      <c r="E166" s="17"/>
      <c r="F166" s="17"/>
    </row>
    <row r="167" spans="1:6" s="3" customFormat="1" ht="43.2" x14ac:dyDescent="0.3">
      <c r="A167" s="14">
        <v>63</v>
      </c>
      <c r="B167" s="15" t="s">
        <v>302</v>
      </c>
      <c r="C167" s="17">
        <v>400</v>
      </c>
      <c r="D167" s="16" t="s">
        <v>33</v>
      </c>
      <c r="E167" s="17"/>
      <c r="F167" s="17"/>
    </row>
    <row r="168" spans="1:6" s="3" customFormat="1" ht="15.6" customHeight="1" x14ac:dyDescent="0.3">
      <c r="A168" s="10"/>
      <c r="B168" s="15"/>
      <c r="C168" s="17"/>
      <c r="D168" s="16"/>
      <c r="E168" s="17"/>
      <c r="F168" s="17"/>
    </row>
    <row r="169" spans="1:6" s="3" customFormat="1" ht="15.6" customHeight="1" x14ac:dyDescent="0.3">
      <c r="A169" s="10" t="s">
        <v>242</v>
      </c>
      <c r="B169" s="20" t="s">
        <v>244</v>
      </c>
      <c r="C169" s="17"/>
      <c r="D169" s="16"/>
      <c r="E169" s="17"/>
      <c r="F169" s="17"/>
    </row>
    <row r="170" spans="1:6" s="3" customFormat="1" ht="261" customHeight="1" x14ac:dyDescent="0.3">
      <c r="A170" s="14">
        <v>57</v>
      </c>
      <c r="B170" s="15" t="s">
        <v>306</v>
      </c>
      <c r="C170" s="17">
        <v>1700</v>
      </c>
      <c r="D170" s="16" t="s">
        <v>139</v>
      </c>
      <c r="E170" s="17"/>
      <c r="F170" s="17"/>
    </row>
    <row r="171" spans="1:6" s="3" customFormat="1" ht="15.6" customHeight="1" x14ac:dyDescent="0.3">
      <c r="A171" s="14"/>
      <c r="B171" s="15"/>
      <c r="C171" s="17"/>
      <c r="D171" s="16"/>
      <c r="E171" s="17"/>
      <c r="F171" s="17"/>
    </row>
    <row r="172" spans="1:6" s="2" customFormat="1" ht="15.6" customHeight="1" x14ac:dyDescent="0.3">
      <c r="A172" s="10"/>
      <c r="B172" s="20"/>
      <c r="C172" s="13"/>
      <c r="D172" s="12"/>
      <c r="E172" s="13" t="s">
        <v>34</v>
      </c>
      <c r="F172" s="13"/>
    </row>
    <row r="173" spans="1:6" ht="15.6" customHeight="1" x14ac:dyDescent="0.3">
      <c r="A173" s="62"/>
      <c r="B173" s="63"/>
      <c r="C173" s="64"/>
      <c r="D173" s="64"/>
      <c r="E173" s="64"/>
      <c r="F173" s="64"/>
    </row>
    <row r="174" spans="1:6" x14ac:dyDescent="0.3">
      <c r="B174" s="4"/>
    </row>
    <row r="175" spans="1:6" x14ac:dyDescent="0.3">
      <c r="B175" s="4"/>
    </row>
    <row r="176" spans="1:6" x14ac:dyDescent="0.3">
      <c r="B176" s="4"/>
    </row>
    <row r="177" spans="2:2" x14ac:dyDescent="0.3">
      <c r="B177" s="4"/>
    </row>
    <row r="178" spans="2:2" x14ac:dyDescent="0.3">
      <c r="B178" s="4"/>
    </row>
    <row r="179" spans="2:2" x14ac:dyDescent="0.3">
      <c r="B179" s="4"/>
    </row>
    <row r="180" spans="2:2" x14ac:dyDescent="0.3">
      <c r="B180" s="4"/>
    </row>
    <row r="181" spans="2:2" x14ac:dyDescent="0.3">
      <c r="B181" s="4"/>
    </row>
    <row r="182" spans="2:2" x14ac:dyDescent="0.3">
      <c r="B182" s="4"/>
    </row>
    <row r="183" spans="2:2" x14ac:dyDescent="0.3">
      <c r="B183" s="4"/>
    </row>
    <row r="184" spans="2:2" x14ac:dyDescent="0.3">
      <c r="B184" s="4"/>
    </row>
    <row r="185" spans="2:2" x14ac:dyDescent="0.3">
      <c r="B185" s="4"/>
    </row>
    <row r="186" spans="2:2" x14ac:dyDescent="0.3">
      <c r="B186" s="4"/>
    </row>
    <row r="187" spans="2:2" x14ac:dyDescent="0.3">
      <c r="B187" s="4"/>
    </row>
    <row r="188" spans="2:2" x14ac:dyDescent="0.3">
      <c r="B188" s="4"/>
    </row>
    <row r="189" spans="2:2" x14ac:dyDescent="0.3">
      <c r="B189" s="4"/>
    </row>
    <row r="190" spans="2:2" x14ac:dyDescent="0.3">
      <c r="B190" s="4"/>
    </row>
    <row r="191" spans="2:2" x14ac:dyDescent="0.3">
      <c r="B191" s="4"/>
    </row>
    <row r="192" spans="2:2" x14ac:dyDescent="0.3">
      <c r="B192" s="4"/>
    </row>
    <row r="193" spans="2:2" x14ac:dyDescent="0.3">
      <c r="B193" s="4"/>
    </row>
    <row r="194" spans="2:2" x14ac:dyDescent="0.3">
      <c r="B194" s="4"/>
    </row>
    <row r="195" spans="2:2" x14ac:dyDescent="0.3">
      <c r="B195" s="4"/>
    </row>
    <row r="196" spans="2:2" x14ac:dyDescent="0.3">
      <c r="B196" s="4"/>
    </row>
    <row r="197" spans="2:2" x14ac:dyDescent="0.3">
      <c r="B197" s="4"/>
    </row>
    <row r="198" spans="2:2" x14ac:dyDescent="0.3">
      <c r="B198" s="4"/>
    </row>
    <row r="199" spans="2:2" x14ac:dyDescent="0.3">
      <c r="B199" s="4"/>
    </row>
    <row r="200" spans="2:2" x14ac:dyDescent="0.3">
      <c r="B200" s="4"/>
    </row>
    <row r="201" spans="2:2" x14ac:dyDescent="0.3">
      <c r="B201" s="4"/>
    </row>
    <row r="202" spans="2:2" x14ac:dyDescent="0.3">
      <c r="B202" s="4"/>
    </row>
    <row r="203" spans="2:2" x14ac:dyDescent="0.3">
      <c r="B203" s="4"/>
    </row>
    <row r="204" spans="2:2" x14ac:dyDescent="0.3">
      <c r="B204" s="4"/>
    </row>
    <row r="205" spans="2:2" x14ac:dyDescent="0.3">
      <c r="B205" s="4"/>
    </row>
    <row r="206" spans="2:2" x14ac:dyDescent="0.3">
      <c r="B206" s="4"/>
    </row>
    <row r="207" spans="2:2" x14ac:dyDescent="0.3">
      <c r="B207" s="4"/>
    </row>
    <row r="208" spans="2:2" x14ac:dyDescent="0.3">
      <c r="B208" s="4"/>
    </row>
    <row r="209" spans="2:2" x14ac:dyDescent="0.3">
      <c r="B209" s="4"/>
    </row>
    <row r="210" spans="2:2" x14ac:dyDescent="0.3">
      <c r="B210" s="4"/>
    </row>
    <row r="211" spans="2:2" x14ac:dyDescent="0.3">
      <c r="B211" s="4"/>
    </row>
    <row r="212" spans="2:2" x14ac:dyDescent="0.3">
      <c r="B212" s="4"/>
    </row>
    <row r="213" spans="2:2" x14ac:dyDescent="0.3">
      <c r="B213" s="4"/>
    </row>
    <row r="214" spans="2:2" x14ac:dyDescent="0.3">
      <c r="B214" s="4"/>
    </row>
    <row r="215" spans="2:2" x14ac:dyDescent="0.3">
      <c r="B215" s="4"/>
    </row>
    <row r="216" spans="2:2" x14ac:dyDescent="0.3">
      <c r="B216" s="4"/>
    </row>
    <row r="217" spans="2:2" x14ac:dyDescent="0.3">
      <c r="B217" s="4"/>
    </row>
    <row r="218" spans="2:2" x14ac:dyDescent="0.3">
      <c r="B218" s="4"/>
    </row>
    <row r="219" spans="2:2" x14ac:dyDescent="0.3">
      <c r="B219" s="4"/>
    </row>
    <row r="220" spans="2:2" x14ac:dyDescent="0.3">
      <c r="B220" s="4"/>
    </row>
    <row r="221" spans="2:2" x14ac:dyDescent="0.3">
      <c r="B221" s="4"/>
    </row>
    <row r="222" spans="2:2" x14ac:dyDescent="0.3">
      <c r="B222" s="4"/>
    </row>
    <row r="223" spans="2:2" x14ac:dyDescent="0.3">
      <c r="B223" s="4"/>
    </row>
    <row r="224" spans="2:2" x14ac:dyDescent="0.3">
      <c r="B224" s="4"/>
    </row>
    <row r="225" spans="2:2" x14ac:dyDescent="0.3">
      <c r="B225" s="4"/>
    </row>
    <row r="226" spans="2:2" x14ac:dyDescent="0.3">
      <c r="B226" s="4"/>
    </row>
    <row r="227" spans="2:2" x14ac:dyDescent="0.3">
      <c r="B227" s="4"/>
    </row>
    <row r="228" spans="2:2" x14ac:dyDescent="0.3">
      <c r="B228" s="4"/>
    </row>
    <row r="229" spans="2:2" x14ac:dyDescent="0.3">
      <c r="B229" s="4"/>
    </row>
    <row r="230" spans="2:2" x14ac:dyDescent="0.3">
      <c r="B230" s="4"/>
    </row>
    <row r="231" spans="2:2" x14ac:dyDescent="0.3">
      <c r="B231" s="4"/>
    </row>
    <row r="232" spans="2:2" x14ac:dyDescent="0.3">
      <c r="B232" s="4"/>
    </row>
    <row r="233" spans="2:2" x14ac:dyDescent="0.3">
      <c r="B233" s="4"/>
    </row>
    <row r="234" spans="2:2" x14ac:dyDescent="0.3">
      <c r="B234" s="4"/>
    </row>
    <row r="235" spans="2:2" x14ac:dyDescent="0.3">
      <c r="B235" s="4"/>
    </row>
    <row r="236" spans="2:2" x14ac:dyDescent="0.3">
      <c r="B236" s="4"/>
    </row>
    <row r="237" spans="2:2" x14ac:dyDescent="0.3">
      <c r="B237" s="4"/>
    </row>
    <row r="238" spans="2:2" x14ac:dyDescent="0.3">
      <c r="B238" s="4"/>
    </row>
    <row r="239" spans="2:2" x14ac:dyDescent="0.3">
      <c r="B239" s="4"/>
    </row>
    <row r="240" spans="2:2" x14ac:dyDescent="0.3">
      <c r="B240" s="4"/>
    </row>
    <row r="241" spans="2:2" x14ac:dyDescent="0.3">
      <c r="B241" s="4"/>
    </row>
    <row r="242" spans="2:2" x14ac:dyDescent="0.3">
      <c r="B242" s="4"/>
    </row>
    <row r="243" spans="2:2" x14ac:dyDescent="0.3">
      <c r="B243" s="4"/>
    </row>
    <row r="244" spans="2:2" x14ac:dyDescent="0.3">
      <c r="B244" s="4"/>
    </row>
    <row r="245" spans="2:2" x14ac:dyDescent="0.3">
      <c r="B245" s="4"/>
    </row>
    <row r="246" spans="2:2" x14ac:dyDescent="0.3">
      <c r="B246" s="4"/>
    </row>
    <row r="247" spans="2:2" x14ac:dyDescent="0.3">
      <c r="B247" s="4"/>
    </row>
    <row r="248" spans="2:2" x14ac:dyDescent="0.3">
      <c r="B248" s="4"/>
    </row>
    <row r="249" spans="2:2" x14ac:dyDescent="0.3">
      <c r="B249" s="4"/>
    </row>
    <row r="250" spans="2:2" x14ac:dyDescent="0.3">
      <c r="B250" s="4"/>
    </row>
    <row r="251" spans="2:2" x14ac:dyDescent="0.3">
      <c r="B251" s="4"/>
    </row>
    <row r="252" spans="2:2" x14ac:dyDescent="0.3">
      <c r="B252" s="4"/>
    </row>
    <row r="253" spans="2:2" x14ac:dyDescent="0.3">
      <c r="B253" s="4"/>
    </row>
    <row r="254" spans="2:2" x14ac:dyDescent="0.3">
      <c r="B254" s="4"/>
    </row>
    <row r="255" spans="2:2" x14ac:dyDescent="0.3">
      <c r="B255" s="4"/>
    </row>
  </sheetData>
  <mergeCells count="3">
    <mergeCell ref="A3:F3"/>
    <mergeCell ref="A2:F2"/>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2F087-CB73-4C3E-84EB-949294F0A0CC}">
  <dimension ref="A1:J59"/>
  <sheetViews>
    <sheetView topLeftCell="A46" zoomScaleNormal="100" workbookViewId="0">
      <selection activeCell="H53" sqref="H53"/>
    </sheetView>
  </sheetViews>
  <sheetFormatPr defaultRowHeight="14.4" x14ac:dyDescent="0.3"/>
  <cols>
    <col min="1" max="1" width="6.77734375" customWidth="1"/>
    <col min="2" max="2" width="81.21875" customWidth="1"/>
    <col min="3" max="3" width="11.44140625" bestFit="1" customWidth="1"/>
    <col min="4" max="4" width="7.21875" customWidth="1"/>
    <col min="5" max="5" width="11.77734375" customWidth="1"/>
    <col min="6" max="6" width="18.77734375" customWidth="1"/>
    <col min="11" max="11" width="11" bestFit="1" customWidth="1"/>
  </cols>
  <sheetData>
    <row r="1" spans="1:6" s="1" customFormat="1" ht="24" customHeight="1" x14ac:dyDescent="0.3">
      <c r="A1" s="129" t="s">
        <v>55</v>
      </c>
      <c r="B1" s="129"/>
      <c r="C1" s="129"/>
      <c r="D1" s="129"/>
      <c r="E1" s="129"/>
      <c r="F1" s="129"/>
    </row>
    <row r="2" spans="1:6" s="1" customFormat="1" ht="24" customHeight="1" x14ac:dyDescent="0.3">
      <c r="A2" s="129" t="s">
        <v>243</v>
      </c>
      <c r="B2" s="129"/>
      <c r="C2" s="129"/>
      <c r="D2" s="129"/>
      <c r="E2" s="129"/>
      <c r="F2" s="129"/>
    </row>
    <row r="3" spans="1:6" ht="24" customHeight="1" x14ac:dyDescent="0.3">
      <c r="A3" s="22" t="s">
        <v>37</v>
      </c>
      <c r="B3" s="22" t="s">
        <v>1</v>
      </c>
      <c r="C3" s="22" t="s">
        <v>3</v>
      </c>
      <c r="D3" s="22" t="s">
        <v>2</v>
      </c>
      <c r="E3" s="22" t="s">
        <v>4</v>
      </c>
      <c r="F3" s="22" t="s">
        <v>5</v>
      </c>
    </row>
    <row r="4" spans="1:6" ht="15.6" customHeight="1" x14ac:dyDescent="0.3">
      <c r="A4" s="23"/>
      <c r="B4" s="23"/>
      <c r="C4" s="23"/>
      <c r="D4" s="23"/>
      <c r="E4" s="23"/>
      <c r="F4" s="23"/>
    </row>
    <row r="5" spans="1:6" ht="57.6" x14ac:dyDescent="0.3">
      <c r="A5" s="24">
        <v>1</v>
      </c>
      <c r="B5" s="25" t="s">
        <v>38</v>
      </c>
      <c r="C5" s="26">
        <v>240</v>
      </c>
      <c r="D5" s="26" t="s">
        <v>39</v>
      </c>
      <c r="E5" s="26"/>
      <c r="F5" s="26"/>
    </row>
    <row r="6" spans="1:6" ht="15.6" customHeight="1" x14ac:dyDescent="0.3">
      <c r="A6" s="23"/>
      <c r="B6" s="23"/>
      <c r="C6" s="27"/>
      <c r="D6" s="27"/>
      <c r="E6" s="27"/>
      <c r="F6" s="27"/>
    </row>
    <row r="7" spans="1:6" ht="57.6" x14ac:dyDescent="0.3">
      <c r="A7" s="24">
        <v>2</v>
      </c>
      <c r="B7" s="25" t="s">
        <v>40</v>
      </c>
      <c r="C7" s="26">
        <v>125</v>
      </c>
      <c r="D7" s="26" t="s">
        <v>39</v>
      </c>
      <c r="E7" s="26"/>
      <c r="F7" s="26"/>
    </row>
    <row r="8" spans="1:6" ht="15.6" customHeight="1" x14ac:dyDescent="0.3">
      <c r="A8" s="23"/>
      <c r="B8" s="23"/>
      <c r="C8" s="27"/>
      <c r="D8" s="27"/>
      <c r="E8" s="27"/>
      <c r="F8" s="27"/>
    </row>
    <row r="9" spans="1:6" ht="51" customHeight="1" x14ac:dyDescent="0.3">
      <c r="A9" s="24">
        <v>3</v>
      </c>
      <c r="B9" s="25" t="s">
        <v>41</v>
      </c>
      <c r="C9" s="26">
        <v>1550</v>
      </c>
      <c r="D9" s="26" t="s">
        <v>39</v>
      </c>
      <c r="E9" s="26"/>
      <c r="F9" s="26"/>
    </row>
    <row r="10" spans="1:6" ht="15.6" customHeight="1" x14ac:dyDescent="0.3">
      <c r="A10" s="24"/>
      <c r="B10" s="23"/>
      <c r="C10" s="27"/>
      <c r="D10" s="27"/>
      <c r="E10" s="27"/>
      <c r="F10" s="27"/>
    </row>
    <row r="11" spans="1:6" ht="72" x14ac:dyDescent="0.3">
      <c r="A11" s="24">
        <v>4</v>
      </c>
      <c r="B11" s="25" t="s">
        <v>246</v>
      </c>
      <c r="C11" s="26">
        <v>150</v>
      </c>
      <c r="D11" s="26" t="s">
        <v>39</v>
      </c>
      <c r="E11" s="26"/>
      <c r="F11" s="26"/>
    </row>
    <row r="12" spans="1:6" ht="15.6" customHeight="1" x14ac:dyDescent="0.3">
      <c r="A12" s="24"/>
      <c r="B12" s="23"/>
      <c r="C12" s="27"/>
      <c r="D12" s="27"/>
      <c r="E12" s="27"/>
      <c r="F12" s="27"/>
    </row>
    <row r="13" spans="1:6" ht="129.6" x14ac:dyDescent="0.3">
      <c r="A13" s="24">
        <v>5</v>
      </c>
      <c r="B13" s="25" t="s">
        <v>245</v>
      </c>
      <c r="C13" s="26">
        <v>770</v>
      </c>
      <c r="D13" s="26" t="s">
        <v>39</v>
      </c>
      <c r="E13" s="26"/>
      <c r="F13" s="26"/>
    </row>
    <row r="14" spans="1:6" ht="15.6" customHeight="1" x14ac:dyDescent="0.3">
      <c r="A14" s="24"/>
      <c r="B14" s="23"/>
      <c r="C14" s="27"/>
      <c r="D14" s="27"/>
      <c r="E14" s="27"/>
      <c r="F14" s="27"/>
    </row>
    <row r="15" spans="1:6" ht="118.8" customHeight="1" x14ac:dyDescent="0.3">
      <c r="A15" s="24">
        <v>6</v>
      </c>
      <c r="B15" s="25" t="s">
        <v>42</v>
      </c>
      <c r="C15" s="26">
        <v>420</v>
      </c>
      <c r="D15" s="26" t="s">
        <v>39</v>
      </c>
      <c r="E15" s="26"/>
      <c r="F15" s="26"/>
    </row>
    <row r="16" spans="1:6" ht="15.6" customHeight="1" x14ac:dyDescent="0.3">
      <c r="A16" s="24"/>
      <c r="B16" s="23"/>
      <c r="C16" s="23"/>
      <c r="D16" s="23"/>
      <c r="E16" s="23"/>
      <c r="F16" s="23"/>
    </row>
    <row r="17" spans="1:10" ht="122.4" customHeight="1" x14ac:dyDescent="0.3">
      <c r="A17" s="24">
        <v>7</v>
      </c>
      <c r="B17" s="25" t="s">
        <v>43</v>
      </c>
      <c r="C17" s="26">
        <v>410</v>
      </c>
      <c r="D17" s="26" t="s">
        <v>39</v>
      </c>
      <c r="E17" s="26"/>
      <c r="F17" s="26"/>
    </row>
    <row r="18" spans="1:10" ht="15.6" customHeight="1" x14ac:dyDescent="0.3">
      <c r="A18" s="24"/>
      <c r="B18" s="23"/>
      <c r="C18" s="23"/>
      <c r="D18" s="23"/>
      <c r="E18" s="23"/>
      <c r="F18" s="23"/>
    </row>
    <row r="19" spans="1:10" ht="216.6" customHeight="1" x14ac:dyDescent="0.3">
      <c r="A19" s="24">
        <v>8</v>
      </c>
      <c r="B19" s="25" t="s">
        <v>303</v>
      </c>
      <c r="C19" s="26">
        <v>1200</v>
      </c>
      <c r="D19" s="26" t="s">
        <v>39</v>
      </c>
      <c r="E19" s="26"/>
      <c r="F19" s="26"/>
      <c r="J19">
        <f>25000/10.76</f>
        <v>2323.4200743494425</v>
      </c>
    </row>
    <row r="20" spans="1:10" x14ac:dyDescent="0.3">
      <c r="A20" s="24"/>
      <c r="B20" s="23"/>
      <c r="C20" s="23"/>
      <c r="D20" s="23"/>
      <c r="E20" s="23"/>
      <c r="F20" s="23"/>
    </row>
    <row r="21" spans="1:10" ht="259.8" customHeight="1" x14ac:dyDescent="0.3">
      <c r="A21" s="24">
        <v>9</v>
      </c>
      <c r="B21" s="25" t="s">
        <v>304</v>
      </c>
      <c r="C21" s="26">
        <v>850</v>
      </c>
      <c r="D21" s="26" t="s">
        <v>39</v>
      </c>
      <c r="E21" s="26"/>
      <c r="F21" s="26"/>
    </row>
    <row r="22" spans="1:10" ht="15.6" customHeight="1" x14ac:dyDescent="0.3">
      <c r="A22" s="23"/>
      <c r="B22" s="23"/>
      <c r="C22" s="23"/>
      <c r="D22" s="23"/>
      <c r="E22" s="23"/>
      <c r="F22" s="23"/>
    </row>
    <row r="23" spans="1:10" ht="122.4" customHeight="1" x14ac:dyDescent="0.3">
      <c r="A23" s="24">
        <v>10</v>
      </c>
      <c r="B23" s="25" t="s">
        <v>44</v>
      </c>
      <c r="C23" s="26">
        <v>4000</v>
      </c>
      <c r="D23" s="26" t="s">
        <v>39</v>
      </c>
      <c r="E23" s="26"/>
      <c r="F23" s="26"/>
    </row>
    <row r="24" spans="1:10" ht="15.6" customHeight="1" x14ac:dyDescent="0.3">
      <c r="A24" s="23"/>
      <c r="B24" s="23"/>
      <c r="C24" s="23"/>
      <c r="D24" s="23"/>
      <c r="E24" s="23"/>
      <c r="F24" s="23"/>
    </row>
    <row r="25" spans="1:10" ht="57.6" x14ac:dyDescent="0.3">
      <c r="A25" s="24">
        <v>11</v>
      </c>
      <c r="B25" s="25" t="s">
        <v>45</v>
      </c>
      <c r="C25" s="26">
        <v>500</v>
      </c>
      <c r="D25" s="26" t="s">
        <v>39</v>
      </c>
      <c r="E25" s="26"/>
      <c r="F25" s="26"/>
    </row>
    <row r="26" spans="1:10" ht="15.6" customHeight="1" x14ac:dyDescent="0.3">
      <c r="A26" s="23"/>
      <c r="B26" s="23"/>
      <c r="C26" s="26"/>
      <c r="D26" s="26"/>
      <c r="E26" s="26"/>
      <c r="F26" s="26"/>
    </row>
    <row r="27" spans="1:10" ht="28.8" x14ac:dyDescent="0.3">
      <c r="A27" s="24">
        <v>12</v>
      </c>
      <c r="B27" s="25" t="s">
        <v>305</v>
      </c>
      <c r="C27" s="26">
        <v>75</v>
      </c>
      <c r="D27" s="26" t="s">
        <v>39</v>
      </c>
      <c r="E27" s="26"/>
      <c r="F27" s="26"/>
    </row>
    <row r="28" spans="1:10" ht="15.6" customHeight="1" x14ac:dyDescent="0.3">
      <c r="A28" s="24"/>
      <c r="B28" s="23"/>
      <c r="C28" s="26"/>
      <c r="D28" s="26"/>
      <c r="E28" s="26"/>
      <c r="F28" s="26"/>
    </row>
    <row r="29" spans="1:10" ht="43.2" x14ac:dyDescent="0.3">
      <c r="A29" s="24">
        <v>13</v>
      </c>
      <c r="B29" s="25" t="s">
        <v>46</v>
      </c>
      <c r="C29" s="26">
        <v>85</v>
      </c>
      <c r="D29" s="26" t="s">
        <v>39</v>
      </c>
      <c r="E29" s="26"/>
      <c r="F29" s="26"/>
    </row>
    <row r="30" spans="1:10" ht="15.6" customHeight="1" x14ac:dyDescent="0.3">
      <c r="A30" s="23"/>
      <c r="B30" s="23"/>
      <c r="C30" s="23"/>
      <c r="D30" s="23"/>
      <c r="E30" s="23"/>
      <c r="F30" s="23"/>
    </row>
    <row r="31" spans="1:10" ht="72" x14ac:dyDescent="0.3">
      <c r="A31" s="24">
        <v>14</v>
      </c>
      <c r="B31" s="25" t="s">
        <v>47</v>
      </c>
      <c r="C31" s="26">
        <f>105+90</f>
        <v>195</v>
      </c>
      <c r="D31" s="26" t="s">
        <v>39</v>
      </c>
      <c r="E31" s="26"/>
      <c r="F31" s="26"/>
    </row>
    <row r="32" spans="1:10" ht="15.6" customHeight="1" x14ac:dyDescent="0.3">
      <c r="A32" s="23"/>
      <c r="B32" s="23"/>
      <c r="C32" s="23"/>
      <c r="D32" s="23"/>
      <c r="E32" s="23"/>
      <c r="F32" s="23"/>
    </row>
    <row r="33" spans="1:6" ht="201.6" x14ac:dyDescent="0.3">
      <c r="A33" s="24">
        <v>16</v>
      </c>
      <c r="B33" s="28" t="s">
        <v>48</v>
      </c>
      <c r="C33" s="26">
        <v>987</v>
      </c>
      <c r="D33" s="26" t="s">
        <v>49</v>
      </c>
      <c r="E33" s="26"/>
      <c r="F33" s="26"/>
    </row>
    <row r="34" spans="1:6" ht="345.6" x14ac:dyDescent="0.3">
      <c r="A34" s="23"/>
      <c r="B34" s="25" t="s">
        <v>50</v>
      </c>
      <c r="C34" s="23"/>
      <c r="D34" s="23"/>
      <c r="E34" s="23"/>
      <c r="F34" s="23"/>
    </row>
    <row r="35" spans="1:6" x14ac:dyDescent="0.3">
      <c r="A35" s="23"/>
      <c r="B35" s="25"/>
      <c r="C35" s="23"/>
      <c r="D35" s="23"/>
      <c r="E35" s="23"/>
      <c r="F35" s="23"/>
    </row>
    <row r="36" spans="1:6" ht="230.4" x14ac:dyDescent="0.3">
      <c r="A36" s="24">
        <v>17</v>
      </c>
      <c r="B36" s="15" t="s">
        <v>306</v>
      </c>
      <c r="C36" s="26">
        <v>150</v>
      </c>
      <c r="D36" s="26" t="s">
        <v>39</v>
      </c>
      <c r="E36" s="26"/>
      <c r="F36" s="26"/>
    </row>
    <row r="37" spans="1:6" x14ac:dyDescent="0.3">
      <c r="A37" s="24"/>
      <c r="B37" s="23"/>
      <c r="C37" s="23"/>
      <c r="D37" s="23"/>
      <c r="E37" s="23"/>
      <c r="F37" s="23"/>
    </row>
    <row r="38" spans="1:6" ht="15.6" customHeight="1" x14ac:dyDescent="0.3">
      <c r="A38" s="24">
        <v>18</v>
      </c>
      <c r="B38" s="28" t="s">
        <v>51</v>
      </c>
      <c r="C38" s="26">
        <v>37</v>
      </c>
      <c r="D38" s="26" t="s">
        <v>49</v>
      </c>
      <c r="E38" s="26"/>
      <c r="F38" s="26"/>
    </row>
    <row r="39" spans="1:6" ht="15.6" customHeight="1" x14ac:dyDescent="0.3">
      <c r="A39" s="23"/>
      <c r="B39" s="23"/>
      <c r="C39" s="26"/>
      <c r="D39" s="26"/>
      <c r="E39" s="26"/>
      <c r="F39" s="26"/>
    </row>
    <row r="40" spans="1:6" ht="15.6" customHeight="1" x14ac:dyDescent="0.3">
      <c r="A40" s="24">
        <v>19</v>
      </c>
      <c r="B40" s="28" t="s">
        <v>52</v>
      </c>
      <c r="C40" s="26">
        <v>3</v>
      </c>
      <c r="D40" s="26" t="s">
        <v>49</v>
      </c>
      <c r="E40" s="26"/>
      <c r="F40" s="26"/>
    </row>
    <row r="41" spans="1:6" ht="15.6" customHeight="1" x14ac:dyDescent="0.3">
      <c r="A41" s="23"/>
      <c r="B41" s="23"/>
      <c r="C41" s="26"/>
      <c r="D41" s="26"/>
      <c r="E41" s="26"/>
      <c r="F41" s="26"/>
    </row>
    <row r="42" spans="1:6" ht="15.6" customHeight="1" x14ac:dyDescent="0.3">
      <c r="A42" s="24">
        <v>20</v>
      </c>
      <c r="B42" s="28" t="s">
        <v>53</v>
      </c>
      <c r="C42" s="26">
        <v>73</v>
      </c>
      <c r="D42" s="26" t="s">
        <v>49</v>
      </c>
      <c r="E42" s="26"/>
      <c r="F42" s="26"/>
    </row>
    <row r="43" spans="1:6" ht="15.6" customHeight="1" x14ac:dyDescent="0.3">
      <c r="A43" s="23"/>
      <c r="B43" s="23"/>
      <c r="C43" s="26"/>
      <c r="D43" s="26"/>
      <c r="E43" s="26"/>
      <c r="F43" s="26"/>
    </row>
    <row r="44" spans="1:6" ht="15.6" customHeight="1" x14ac:dyDescent="0.3">
      <c r="A44" s="24">
        <v>21</v>
      </c>
      <c r="B44" s="25" t="s">
        <v>54</v>
      </c>
      <c r="C44" s="26">
        <v>21</v>
      </c>
      <c r="D44" s="26" t="s">
        <v>49</v>
      </c>
      <c r="E44" s="26"/>
      <c r="F44" s="26"/>
    </row>
    <row r="45" spans="1:6" ht="15.6" customHeight="1" x14ac:dyDescent="0.3">
      <c r="A45" s="24"/>
      <c r="B45" s="29"/>
      <c r="C45" s="26"/>
      <c r="D45" s="26"/>
      <c r="E45" s="26"/>
      <c r="F45" s="26"/>
    </row>
    <row r="46" spans="1:6" ht="15.6" customHeight="1" x14ac:dyDescent="0.3">
      <c r="A46" s="24">
        <v>22</v>
      </c>
      <c r="B46" s="25" t="s">
        <v>331</v>
      </c>
      <c r="C46" s="26">
        <v>48</v>
      </c>
      <c r="D46" s="26" t="s">
        <v>49</v>
      </c>
      <c r="E46" s="26"/>
      <c r="F46" s="26"/>
    </row>
    <row r="47" spans="1:6" ht="15.6" customHeight="1" x14ac:dyDescent="0.3">
      <c r="A47" s="24"/>
      <c r="B47" s="25"/>
      <c r="C47" s="26"/>
      <c r="D47" s="26"/>
      <c r="E47" s="26"/>
      <c r="F47" s="26"/>
    </row>
    <row r="48" spans="1:6" ht="43.2" x14ac:dyDescent="0.3">
      <c r="A48" s="24">
        <v>23</v>
      </c>
      <c r="B48" s="25" t="s">
        <v>293</v>
      </c>
      <c r="C48" s="26">
        <v>50</v>
      </c>
      <c r="D48" s="26" t="s">
        <v>323</v>
      </c>
      <c r="E48" s="26"/>
      <c r="F48" s="26"/>
    </row>
    <row r="49" spans="1:6" x14ac:dyDescent="0.3">
      <c r="A49" s="24"/>
      <c r="B49" s="29"/>
      <c r="C49" s="26"/>
      <c r="D49" s="26"/>
      <c r="E49" s="26"/>
      <c r="F49" s="26"/>
    </row>
    <row r="50" spans="1:6" ht="28.8" x14ac:dyDescent="0.3">
      <c r="A50" s="24">
        <v>24</v>
      </c>
      <c r="B50" s="25" t="s">
        <v>294</v>
      </c>
      <c r="C50" s="26">
        <v>300</v>
      </c>
      <c r="D50" s="26" t="s">
        <v>39</v>
      </c>
      <c r="E50" s="26"/>
      <c r="F50" s="26"/>
    </row>
    <row r="51" spans="1:6" x14ac:dyDescent="0.3">
      <c r="A51" s="24"/>
      <c r="B51" s="29"/>
      <c r="C51" s="26"/>
      <c r="D51" s="26"/>
      <c r="E51" s="26"/>
      <c r="F51" s="26"/>
    </row>
    <row r="52" spans="1:6" ht="28.8" x14ac:dyDescent="0.3">
      <c r="A52" s="24">
        <v>25</v>
      </c>
      <c r="B52" s="25" t="s">
        <v>324</v>
      </c>
      <c r="C52" s="26">
        <v>300</v>
      </c>
      <c r="D52" s="26" t="s">
        <v>39</v>
      </c>
      <c r="E52" s="26"/>
      <c r="F52" s="26"/>
    </row>
    <row r="53" spans="1:6" ht="15.6" customHeight="1" x14ac:dyDescent="0.3">
      <c r="A53" s="24"/>
      <c r="B53" s="25"/>
      <c r="C53" s="26"/>
      <c r="D53" s="26"/>
      <c r="E53" s="26"/>
      <c r="F53" s="26"/>
    </row>
    <row r="54" spans="1:6" ht="15.6" customHeight="1" x14ac:dyDescent="0.3">
      <c r="A54" s="24">
        <v>26</v>
      </c>
      <c r="B54" s="25" t="s">
        <v>326</v>
      </c>
      <c r="C54" s="26">
        <v>410</v>
      </c>
      <c r="D54" s="26" t="s">
        <v>39</v>
      </c>
      <c r="E54" s="26"/>
      <c r="F54" s="26"/>
    </row>
    <row r="55" spans="1:6" ht="15.6" customHeight="1" x14ac:dyDescent="0.3">
      <c r="A55" s="24"/>
      <c r="B55" s="25"/>
      <c r="C55" s="26"/>
      <c r="D55" s="26"/>
      <c r="E55" s="26"/>
      <c r="F55" s="26"/>
    </row>
    <row r="56" spans="1:6" ht="28.8" x14ac:dyDescent="0.3">
      <c r="A56" s="24">
        <v>27</v>
      </c>
      <c r="B56" s="25" t="s">
        <v>325</v>
      </c>
      <c r="C56" s="26">
        <v>1350</v>
      </c>
      <c r="D56" s="26" t="s">
        <v>39</v>
      </c>
      <c r="E56" s="26"/>
      <c r="F56" s="26"/>
    </row>
    <row r="57" spans="1:6" ht="15.6" customHeight="1" x14ac:dyDescent="0.3">
      <c r="A57" s="24"/>
      <c r="B57" s="25"/>
      <c r="C57" s="26"/>
      <c r="D57" s="26"/>
      <c r="E57" s="26"/>
      <c r="F57" s="26"/>
    </row>
    <row r="58" spans="1:6" ht="15.6" customHeight="1" x14ac:dyDescent="0.3">
      <c r="A58" s="23"/>
      <c r="B58" s="23"/>
      <c r="C58" s="23"/>
      <c r="D58" s="23"/>
      <c r="E58" s="22" t="s">
        <v>34</v>
      </c>
      <c r="F58" s="30"/>
    </row>
    <row r="59" spans="1:6" ht="15.6" customHeight="1" x14ac:dyDescent="0.3">
      <c r="A59" s="23"/>
      <c r="B59" s="23"/>
      <c r="C59" s="23"/>
      <c r="D59" s="23"/>
      <c r="E59" s="23"/>
      <c r="F59" s="23"/>
    </row>
  </sheetData>
  <mergeCells count="2">
    <mergeCell ref="A2:F2"/>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8F939-741D-41E7-A8DF-65529605A9EA}">
  <dimension ref="A1:F71"/>
  <sheetViews>
    <sheetView topLeftCell="A67" zoomScaleNormal="100" workbookViewId="0">
      <selection activeCell="F81" sqref="F81"/>
    </sheetView>
  </sheetViews>
  <sheetFormatPr defaultRowHeight="14.4" x14ac:dyDescent="0.3"/>
  <cols>
    <col min="1" max="1" width="6.77734375" customWidth="1"/>
    <col min="2" max="2" width="81.21875" customWidth="1"/>
    <col min="3" max="3" width="11.44140625" bestFit="1" customWidth="1"/>
    <col min="4" max="4" width="7.21875" customWidth="1"/>
    <col min="5" max="5" width="11.77734375" customWidth="1"/>
    <col min="6" max="6" width="18.77734375" customWidth="1"/>
    <col min="11" max="11" width="11" bestFit="1" customWidth="1"/>
  </cols>
  <sheetData>
    <row r="1" spans="1:6" s="1" customFormat="1" ht="24" customHeight="1" x14ac:dyDescent="0.3">
      <c r="A1" s="129" t="s">
        <v>55</v>
      </c>
      <c r="B1" s="129"/>
      <c r="C1" s="129"/>
      <c r="D1" s="129"/>
      <c r="E1" s="129"/>
      <c r="F1" s="129"/>
    </row>
    <row r="2" spans="1:6" s="1" customFormat="1" ht="24" customHeight="1" x14ac:dyDescent="0.3">
      <c r="A2" s="129" t="s">
        <v>249</v>
      </c>
      <c r="B2" s="129"/>
      <c r="C2" s="129"/>
      <c r="D2" s="129"/>
      <c r="E2" s="129"/>
      <c r="F2" s="129"/>
    </row>
    <row r="3" spans="1:6" ht="24" customHeight="1" x14ac:dyDescent="0.3">
      <c r="A3" s="22" t="s">
        <v>37</v>
      </c>
      <c r="B3" s="22" t="s">
        <v>1</v>
      </c>
      <c r="C3" s="22" t="s">
        <v>3</v>
      </c>
      <c r="D3" s="22" t="s">
        <v>2</v>
      </c>
      <c r="E3" s="22" t="s">
        <v>4</v>
      </c>
      <c r="F3" s="22" t="s">
        <v>5</v>
      </c>
    </row>
    <row r="4" spans="1:6" ht="15.6" customHeight="1" x14ac:dyDescent="0.3">
      <c r="A4" s="23"/>
      <c r="B4" s="23"/>
      <c r="C4" s="23"/>
      <c r="D4" s="23"/>
      <c r="E4" s="23"/>
      <c r="F4" s="23"/>
    </row>
    <row r="5" spans="1:6" ht="100.8" x14ac:dyDescent="0.3">
      <c r="A5" s="24">
        <v>1</v>
      </c>
      <c r="B5" s="25" t="s">
        <v>307</v>
      </c>
      <c r="C5" s="26">
        <v>335</v>
      </c>
      <c r="D5" s="26" t="s">
        <v>39</v>
      </c>
      <c r="E5" s="26"/>
      <c r="F5" s="26"/>
    </row>
    <row r="6" spans="1:6" ht="15.6" customHeight="1" x14ac:dyDescent="0.3">
      <c r="A6" s="23"/>
      <c r="B6" s="23"/>
      <c r="C6" s="27"/>
      <c r="D6" s="27"/>
      <c r="E6" s="27"/>
      <c r="F6" s="27"/>
    </row>
    <row r="7" spans="1:6" ht="57.6" x14ac:dyDescent="0.3">
      <c r="A7" s="24">
        <v>2</v>
      </c>
      <c r="B7" s="25" t="s">
        <v>38</v>
      </c>
      <c r="C7" s="26">
        <v>70</v>
      </c>
      <c r="D7" s="26" t="s">
        <v>39</v>
      </c>
      <c r="E7" s="26"/>
      <c r="F7" s="26"/>
    </row>
    <row r="8" spans="1:6" ht="15.6" customHeight="1" x14ac:dyDescent="0.3">
      <c r="A8" s="23"/>
      <c r="B8" s="23"/>
      <c r="C8" s="27"/>
      <c r="D8" s="27"/>
      <c r="E8" s="27"/>
      <c r="F8" s="27"/>
    </row>
    <row r="9" spans="1:6" x14ac:dyDescent="0.3">
      <c r="A9" s="24">
        <v>3</v>
      </c>
      <c r="B9" s="25" t="s">
        <v>308</v>
      </c>
      <c r="C9" s="26">
        <v>40</v>
      </c>
      <c r="D9" s="26" t="s">
        <v>39</v>
      </c>
      <c r="E9" s="26"/>
      <c r="F9" s="26"/>
    </row>
    <row r="10" spans="1:6" ht="15.6" customHeight="1" x14ac:dyDescent="0.3">
      <c r="A10" s="24"/>
      <c r="B10" s="23"/>
      <c r="C10" s="27"/>
      <c r="D10" s="27"/>
      <c r="E10" s="27"/>
      <c r="F10" s="27"/>
    </row>
    <row r="11" spans="1:6" ht="158.4" x14ac:dyDescent="0.3">
      <c r="A11" s="24">
        <v>4</v>
      </c>
      <c r="B11" s="25" t="s">
        <v>315</v>
      </c>
      <c r="C11" s="26">
        <v>40</v>
      </c>
      <c r="D11" s="26" t="s">
        <v>39</v>
      </c>
      <c r="E11" s="26"/>
      <c r="F11" s="26"/>
    </row>
    <row r="12" spans="1:6" ht="15.6" customHeight="1" x14ac:dyDescent="0.3">
      <c r="A12" s="24"/>
      <c r="B12" s="23"/>
      <c r="C12" s="27"/>
      <c r="D12" s="27"/>
      <c r="E12" s="27"/>
      <c r="F12" s="27"/>
    </row>
    <row r="13" spans="1:6" x14ac:dyDescent="0.3">
      <c r="A13" s="24">
        <v>5</v>
      </c>
      <c r="B13" s="123" t="s">
        <v>250</v>
      </c>
      <c r="C13" s="26">
        <v>33</v>
      </c>
      <c r="D13" s="26" t="s">
        <v>39</v>
      </c>
      <c r="E13" s="26"/>
      <c r="F13" s="26"/>
    </row>
    <row r="14" spans="1:6" x14ac:dyDescent="0.3">
      <c r="A14" s="24"/>
      <c r="B14" s="25"/>
      <c r="C14" s="26"/>
      <c r="D14" s="26"/>
      <c r="E14" s="26"/>
      <c r="F14" s="26"/>
    </row>
    <row r="15" spans="1:6" ht="277.8" customHeight="1" x14ac:dyDescent="0.3">
      <c r="A15" s="24">
        <v>6</v>
      </c>
      <c r="B15" s="25" t="s">
        <v>351</v>
      </c>
      <c r="C15" s="26">
        <v>11</v>
      </c>
      <c r="D15" s="26" t="s">
        <v>39</v>
      </c>
      <c r="E15" s="26"/>
      <c r="F15" s="26"/>
    </row>
    <row r="16" spans="1:6" ht="15.6" customHeight="1" x14ac:dyDescent="0.3">
      <c r="A16" s="24"/>
      <c r="B16" s="25"/>
      <c r="C16" s="26"/>
      <c r="D16" s="23"/>
      <c r="E16" s="26"/>
      <c r="F16" s="23"/>
    </row>
    <row r="17" spans="1:6" x14ac:dyDescent="0.3">
      <c r="A17" s="24">
        <v>7</v>
      </c>
      <c r="B17" s="123" t="s">
        <v>251</v>
      </c>
      <c r="C17" s="26">
        <v>115</v>
      </c>
      <c r="D17" s="26" t="s">
        <v>39</v>
      </c>
      <c r="E17" s="26"/>
      <c r="F17" s="26"/>
    </row>
    <row r="18" spans="1:6" x14ac:dyDescent="0.3">
      <c r="A18" s="24"/>
      <c r="B18" s="25"/>
      <c r="C18" s="26"/>
      <c r="D18" s="26"/>
      <c r="E18" s="26"/>
      <c r="F18" s="26"/>
    </row>
    <row r="19" spans="1:6" ht="27.6" customHeight="1" x14ac:dyDescent="0.3">
      <c r="A19" s="24">
        <v>8</v>
      </c>
      <c r="B19" s="123" t="s">
        <v>352</v>
      </c>
      <c r="C19" s="26">
        <v>70</v>
      </c>
      <c r="D19" s="26" t="s">
        <v>39</v>
      </c>
      <c r="E19" s="26"/>
      <c r="F19" s="26"/>
    </row>
    <row r="20" spans="1:6" ht="15.6" customHeight="1" x14ac:dyDescent="0.3">
      <c r="A20" s="24"/>
      <c r="B20" s="25"/>
      <c r="C20" s="26"/>
      <c r="D20" s="23"/>
      <c r="E20" s="26"/>
      <c r="F20" s="23"/>
    </row>
    <row r="21" spans="1:6" ht="129.6" x14ac:dyDescent="0.3">
      <c r="A21" s="24">
        <v>9</v>
      </c>
      <c r="B21" s="25" t="s">
        <v>309</v>
      </c>
      <c r="C21" s="26">
        <v>85</v>
      </c>
      <c r="D21" s="26" t="s">
        <v>39</v>
      </c>
      <c r="E21" s="26"/>
      <c r="F21" s="26"/>
    </row>
    <row r="22" spans="1:6" x14ac:dyDescent="0.3">
      <c r="A22" s="79"/>
      <c r="B22" s="25"/>
      <c r="C22" s="26"/>
      <c r="D22" s="26"/>
      <c r="E22" s="26"/>
      <c r="F22" s="26"/>
    </row>
    <row r="23" spans="1:6" ht="115.2" x14ac:dyDescent="0.3">
      <c r="A23" s="79">
        <v>10</v>
      </c>
      <c r="B23" s="25" t="s">
        <v>310</v>
      </c>
      <c r="C23" s="26">
        <v>350</v>
      </c>
      <c r="D23" s="26" t="s">
        <v>39</v>
      </c>
      <c r="E23" s="26"/>
      <c r="F23" s="26"/>
    </row>
    <row r="24" spans="1:6" x14ac:dyDescent="0.3">
      <c r="A24" s="79"/>
      <c r="B24" s="25"/>
      <c r="C24" s="26"/>
      <c r="D24" s="23"/>
      <c r="E24" s="26"/>
      <c r="F24" s="23"/>
    </row>
    <row r="25" spans="1:6" ht="57.6" x14ac:dyDescent="0.3">
      <c r="A25" s="79">
        <v>11</v>
      </c>
      <c r="B25" s="25" t="s">
        <v>311</v>
      </c>
      <c r="C25" s="26">
        <v>20</v>
      </c>
      <c r="D25" s="26" t="s">
        <v>39</v>
      </c>
      <c r="E25" s="26"/>
      <c r="F25" s="26"/>
    </row>
    <row r="26" spans="1:6" x14ac:dyDescent="0.3">
      <c r="A26" s="79"/>
      <c r="B26" s="25"/>
      <c r="C26" s="26"/>
      <c r="D26" s="26"/>
      <c r="E26" s="26"/>
      <c r="F26" s="26"/>
    </row>
    <row r="27" spans="1:6" ht="187.2" x14ac:dyDescent="0.3">
      <c r="A27" s="24">
        <v>12</v>
      </c>
      <c r="B27" s="25" t="s">
        <v>312</v>
      </c>
      <c r="C27" s="26">
        <v>300</v>
      </c>
      <c r="D27" s="26" t="s">
        <v>39</v>
      </c>
      <c r="E27" s="26"/>
      <c r="F27" s="26"/>
    </row>
    <row r="28" spans="1:6" x14ac:dyDescent="0.3">
      <c r="A28" s="79"/>
      <c r="B28" s="25"/>
      <c r="C28" s="26"/>
      <c r="D28" s="26"/>
      <c r="E28" s="26"/>
      <c r="F28" s="26"/>
    </row>
    <row r="29" spans="1:6" ht="230.4" x14ac:dyDescent="0.3">
      <c r="A29" s="24">
        <v>13</v>
      </c>
      <c r="B29" s="25" t="s">
        <v>304</v>
      </c>
      <c r="C29" s="26">
        <v>70</v>
      </c>
      <c r="D29" s="26" t="s">
        <v>39</v>
      </c>
      <c r="E29" s="26"/>
      <c r="F29" s="26"/>
    </row>
    <row r="30" spans="1:6" x14ac:dyDescent="0.3">
      <c r="A30" s="79"/>
      <c r="B30" s="25"/>
      <c r="C30" s="26"/>
      <c r="D30" s="26"/>
      <c r="E30" s="26"/>
      <c r="F30" s="26"/>
    </row>
    <row r="31" spans="1:6" ht="28.8" x14ac:dyDescent="0.3">
      <c r="A31" s="24">
        <v>14</v>
      </c>
      <c r="B31" s="25" t="s">
        <v>313</v>
      </c>
      <c r="C31" s="26">
        <v>10</v>
      </c>
      <c r="D31" s="26" t="s">
        <v>39</v>
      </c>
      <c r="E31" s="26"/>
      <c r="F31" s="26"/>
    </row>
    <row r="32" spans="1:6" ht="15.6" customHeight="1" x14ac:dyDescent="0.3">
      <c r="A32" s="24"/>
      <c r="B32" s="25"/>
      <c r="C32" s="26"/>
      <c r="D32" s="23"/>
      <c r="E32" s="26"/>
      <c r="F32" s="23"/>
    </row>
    <row r="33" spans="1:6" x14ac:dyDescent="0.3">
      <c r="A33" s="24">
        <v>15</v>
      </c>
      <c r="B33" s="28" t="s">
        <v>51</v>
      </c>
      <c r="C33" s="26">
        <v>15</v>
      </c>
      <c r="D33" s="26" t="s">
        <v>49</v>
      </c>
      <c r="E33" s="26"/>
      <c r="F33" s="121"/>
    </row>
    <row r="34" spans="1:6" x14ac:dyDescent="0.3">
      <c r="A34" s="24"/>
      <c r="B34" s="25"/>
      <c r="C34" s="26"/>
      <c r="D34" s="26"/>
      <c r="E34" s="26"/>
      <c r="F34" s="26"/>
    </row>
    <row r="35" spans="1:6" ht="15.6" customHeight="1" x14ac:dyDescent="0.3">
      <c r="A35" s="24">
        <v>16</v>
      </c>
      <c r="B35" s="28" t="s">
        <v>53</v>
      </c>
      <c r="C35" s="26">
        <v>10</v>
      </c>
      <c r="D35" s="26" t="s">
        <v>49</v>
      </c>
      <c r="E35" s="26"/>
      <c r="F35" s="121"/>
    </row>
    <row r="36" spans="1:6" ht="15.6" customHeight="1" x14ac:dyDescent="0.3">
      <c r="A36" s="24"/>
      <c r="B36" s="25"/>
      <c r="C36" s="26"/>
      <c r="D36" s="26"/>
      <c r="E36" s="26"/>
      <c r="F36" s="26"/>
    </row>
    <row r="37" spans="1:6" ht="187.2" x14ac:dyDescent="0.3">
      <c r="A37" s="24">
        <v>17</v>
      </c>
      <c r="B37" s="25" t="s">
        <v>314</v>
      </c>
      <c r="C37" s="26">
        <v>162</v>
      </c>
      <c r="D37" s="26" t="s">
        <v>49</v>
      </c>
      <c r="E37" s="26"/>
      <c r="F37" s="26"/>
    </row>
    <row r="38" spans="1:6" ht="345.6" x14ac:dyDescent="0.3">
      <c r="A38" s="24"/>
      <c r="B38" s="25" t="s">
        <v>50</v>
      </c>
      <c r="C38" s="26"/>
      <c r="D38" s="26"/>
      <c r="E38" s="26"/>
      <c r="F38" s="26"/>
    </row>
    <row r="39" spans="1:6" ht="15.6" customHeight="1" x14ac:dyDescent="0.3">
      <c r="A39" s="104"/>
      <c r="B39" s="25"/>
      <c r="C39" s="26"/>
      <c r="D39" s="26"/>
      <c r="E39" s="26"/>
      <c r="F39" s="26"/>
    </row>
    <row r="40" spans="1:6" ht="15.6" customHeight="1" x14ac:dyDescent="0.3">
      <c r="A40" s="104">
        <v>18</v>
      </c>
      <c r="B40" s="25" t="s">
        <v>316</v>
      </c>
      <c r="C40" s="26">
        <v>1</v>
      </c>
      <c r="D40" s="26" t="s">
        <v>49</v>
      </c>
      <c r="E40" s="26"/>
      <c r="F40" s="121"/>
    </row>
    <row r="41" spans="1:6" ht="15.6" customHeight="1" x14ac:dyDescent="0.3">
      <c r="A41" s="104"/>
      <c r="B41" s="25"/>
      <c r="C41" s="26"/>
      <c r="D41" s="26"/>
      <c r="E41" s="26"/>
      <c r="F41" s="26"/>
    </row>
    <row r="42" spans="1:6" x14ac:dyDescent="0.3">
      <c r="A42" s="104">
        <v>19</v>
      </c>
      <c r="B42" s="25" t="s">
        <v>317</v>
      </c>
      <c r="C42" s="26">
        <v>1</v>
      </c>
      <c r="D42" s="26" t="s">
        <v>49</v>
      </c>
      <c r="E42" s="26"/>
      <c r="F42" s="121"/>
    </row>
    <row r="43" spans="1:6" x14ac:dyDescent="0.3">
      <c r="A43" s="104"/>
      <c r="B43" s="25"/>
      <c r="C43" s="26"/>
      <c r="D43" s="26"/>
      <c r="E43" s="26"/>
      <c r="F43" s="26"/>
    </row>
    <row r="44" spans="1:6" ht="15.6" customHeight="1" x14ac:dyDescent="0.3">
      <c r="A44" s="104">
        <v>20</v>
      </c>
      <c r="B44" s="25" t="s">
        <v>318</v>
      </c>
      <c r="C44" s="26">
        <v>2</v>
      </c>
      <c r="D44" s="26" t="s">
        <v>49</v>
      </c>
      <c r="E44" s="26"/>
      <c r="F44" s="26"/>
    </row>
    <row r="45" spans="1:6" ht="15.6" customHeight="1" x14ac:dyDescent="0.3">
      <c r="A45" s="104"/>
      <c r="B45" s="25"/>
      <c r="C45" s="26"/>
      <c r="D45" s="26"/>
      <c r="E45" s="26"/>
      <c r="F45" s="26"/>
    </row>
    <row r="46" spans="1:6" ht="187.2" x14ac:dyDescent="0.3">
      <c r="A46" s="24">
        <v>21</v>
      </c>
      <c r="B46" s="25" t="s">
        <v>301</v>
      </c>
      <c r="C46" s="26">
        <v>5</v>
      </c>
      <c r="D46" s="26" t="s">
        <v>49</v>
      </c>
      <c r="E46" s="26"/>
      <c r="F46" s="26"/>
    </row>
    <row r="47" spans="1:6" ht="15.6" customHeight="1" x14ac:dyDescent="0.3">
      <c r="A47" s="104"/>
      <c r="B47" s="25"/>
      <c r="C47" s="26"/>
      <c r="D47" s="26"/>
      <c r="E47" s="26"/>
      <c r="F47" s="26"/>
    </row>
    <row r="48" spans="1:6" ht="43.2" x14ac:dyDescent="0.3">
      <c r="A48" s="24">
        <v>22</v>
      </c>
      <c r="B48" s="25" t="s">
        <v>302</v>
      </c>
      <c r="C48" s="26">
        <v>1</v>
      </c>
      <c r="D48" s="26" t="s">
        <v>49</v>
      </c>
      <c r="E48" s="26"/>
      <c r="F48" s="26"/>
    </row>
    <row r="49" spans="1:6" x14ac:dyDescent="0.3">
      <c r="A49" s="104"/>
      <c r="B49" s="25"/>
      <c r="C49" s="26"/>
      <c r="D49" s="26"/>
      <c r="E49" s="26"/>
      <c r="F49" s="26"/>
    </row>
    <row r="50" spans="1:6" ht="86.4" x14ac:dyDescent="0.3">
      <c r="A50" s="24">
        <v>23</v>
      </c>
      <c r="B50" s="28" t="s">
        <v>42</v>
      </c>
      <c r="C50" s="26">
        <v>40</v>
      </c>
      <c r="D50" s="26" t="s">
        <v>39</v>
      </c>
      <c r="E50" s="26"/>
      <c r="F50" s="26"/>
    </row>
    <row r="51" spans="1:6" ht="15.6" customHeight="1" x14ac:dyDescent="0.3">
      <c r="A51" s="23"/>
      <c r="B51" s="23"/>
      <c r="C51" s="26"/>
      <c r="D51" s="26"/>
      <c r="E51" s="26"/>
      <c r="F51" s="26"/>
    </row>
    <row r="52" spans="1:6" ht="15.6" customHeight="1" x14ac:dyDescent="0.3">
      <c r="A52" s="24">
        <v>24</v>
      </c>
      <c r="B52" s="25" t="s">
        <v>319</v>
      </c>
      <c r="C52" s="26">
        <v>1</v>
      </c>
      <c r="D52" s="26" t="s">
        <v>49</v>
      </c>
      <c r="E52" s="26"/>
      <c r="F52" s="26"/>
    </row>
    <row r="53" spans="1:6" ht="15.6" customHeight="1" x14ac:dyDescent="0.3">
      <c r="A53" s="23"/>
      <c r="B53" s="23"/>
      <c r="C53" s="26"/>
      <c r="D53" s="26"/>
      <c r="E53" s="26"/>
      <c r="F53" s="26"/>
    </row>
    <row r="54" spans="1:6" ht="15.6" customHeight="1" x14ac:dyDescent="0.3">
      <c r="A54" s="24">
        <v>25</v>
      </c>
      <c r="B54" s="123" t="s">
        <v>252</v>
      </c>
      <c r="C54" s="26">
        <v>70</v>
      </c>
      <c r="D54" s="26" t="s">
        <v>39</v>
      </c>
      <c r="E54" s="26"/>
      <c r="F54" s="26"/>
    </row>
    <row r="55" spans="1:6" ht="15.6" customHeight="1" x14ac:dyDescent="0.3">
      <c r="A55" s="24"/>
      <c r="B55" s="29"/>
      <c r="C55" s="26"/>
      <c r="D55" s="26"/>
      <c r="E55" s="26"/>
      <c r="F55" s="26"/>
    </row>
    <row r="56" spans="1:6" ht="15.6" customHeight="1" x14ac:dyDescent="0.3">
      <c r="A56" s="24">
        <v>26</v>
      </c>
      <c r="B56" s="25" t="s">
        <v>320</v>
      </c>
      <c r="C56" s="26">
        <v>3</v>
      </c>
      <c r="D56" s="26" t="s">
        <v>49</v>
      </c>
      <c r="E56" s="26"/>
      <c r="F56" s="26"/>
    </row>
    <row r="57" spans="1:6" ht="15.6" customHeight="1" x14ac:dyDescent="0.3">
      <c r="A57" s="24"/>
      <c r="B57" s="29"/>
      <c r="C57" s="26"/>
      <c r="D57" s="26"/>
      <c r="E57" s="26"/>
      <c r="F57" s="26"/>
    </row>
    <row r="58" spans="1:6" ht="15.6" customHeight="1" x14ac:dyDescent="0.3">
      <c r="A58" s="24">
        <v>27</v>
      </c>
      <c r="B58" s="25" t="s">
        <v>321</v>
      </c>
      <c r="C58" s="26">
        <v>15</v>
      </c>
      <c r="D58" s="26" t="s">
        <v>49</v>
      </c>
      <c r="E58" s="26"/>
      <c r="F58" s="26"/>
    </row>
    <row r="59" spans="1:6" ht="15.6" customHeight="1" x14ac:dyDescent="0.3">
      <c r="A59" s="24"/>
      <c r="B59" s="29"/>
      <c r="C59" s="26"/>
      <c r="D59" s="26"/>
      <c r="E59" s="26"/>
      <c r="F59" s="26"/>
    </row>
    <row r="60" spans="1:6" ht="43.2" x14ac:dyDescent="0.3">
      <c r="A60" s="24">
        <v>28</v>
      </c>
      <c r="B60" s="25" t="s">
        <v>293</v>
      </c>
      <c r="C60" s="26">
        <v>25</v>
      </c>
      <c r="D60" s="26" t="s">
        <v>323</v>
      </c>
      <c r="E60" s="17"/>
      <c r="F60" s="26"/>
    </row>
    <row r="61" spans="1:6" ht="15.6" customHeight="1" x14ac:dyDescent="0.3">
      <c r="A61" s="24"/>
      <c r="B61" s="29"/>
      <c r="C61" s="26"/>
      <c r="D61" s="26"/>
      <c r="E61" s="16"/>
      <c r="F61" s="26"/>
    </row>
    <row r="62" spans="1:6" ht="28.8" x14ac:dyDescent="0.3">
      <c r="A62" s="24">
        <v>29</v>
      </c>
      <c r="B62" s="25" t="s">
        <v>294</v>
      </c>
      <c r="C62" s="26">
        <v>200</v>
      </c>
      <c r="D62" s="26" t="s">
        <v>39</v>
      </c>
      <c r="E62" s="16"/>
      <c r="F62" s="26"/>
    </row>
    <row r="63" spans="1:6" ht="15.6" customHeight="1" x14ac:dyDescent="0.3">
      <c r="A63" s="24"/>
      <c r="B63" s="29"/>
      <c r="C63" s="26"/>
      <c r="D63" s="26"/>
      <c r="E63" s="26"/>
      <c r="F63" s="26"/>
    </row>
    <row r="64" spans="1:6" ht="28.8" x14ac:dyDescent="0.3">
      <c r="A64" s="24">
        <v>30</v>
      </c>
      <c r="B64" s="25" t="s">
        <v>324</v>
      </c>
      <c r="C64" s="26">
        <v>400</v>
      </c>
      <c r="D64" s="26" t="s">
        <v>39</v>
      </c>
      <c r="E64" s="16"/>
      <c r="F64" s="26"/>
    </row>
    <row r="65" spans="1:6" ht="15.6" customHeight="1" x14ac:dyDescent="0.3">
      <c r="A65" s="24"/>
      <c r="B65" s="29"/>
      <c r="C65" s="26"/>
      <c r="D65" s="26"/>
      <c r="E65" s="26"/>
      <c r="F65" s="26"/>
    </row>
    <row r="66" spans="1:6" ht="30.6" customHeight="1" x14ac:dyDescent="0.3">
      <c r="A66" s="24">
        <v>31</v>
      </c>
      <c r="B66" s="25" t="s">
        <v>325</v>
      </c>
      <c r="C66" s="26">
        <v>400</v>
      </c>
      <c r="D66" s="26" t="s">
        <v>39</v>
      </c>
      <c r="E66" s="16"/>
      <c r="F66" s="26"/>
    </row>
    <row r="67" spans="1:6" ht="15.6" customHeight="1" x14ac:dyDescent="0.3">
      <c r="A67" s="24"/>
      <c r="B67" s="29"/>
      <c r="C67" s="26"/>
      <c r="D67" s="26"/>
      <c r="E67" s="26"/>
      <c r="F67" s="26"/>
    </row>
    <row r="68" spans="1:6" ht="28.8" x14ac:dyDescent="0.3">
      <c r="A68" s="24">
        <v>32</v>
      </c>
      <c r="B68" s="25" t="s">
        <v>322</v>
      </c>
      <c r="C68" s="26">
        <f>60*3</f>
        <v>180</v>
      </c>
      <c r="D68" s="26" t="s">
        <v>39</v>
      </c>
      <c r="E68" s="26"/>
      <c r="F68" s="26"/>
    </row>
    <row r="69" spans="1:6" ht="15.6" customHeight="1" x14ac:dyDescent="0.3">
      <c r="A69" s="24"/>
      <c r="B69" s="25"/>
      <c r="C69" s="26"/>
      <c r="D69" s="26"/>
      <c r="E69" s="26"/>
      <c r="F69" s="26"/>
    </row>
    <row r="70" spans="1:6" ht="15.6" customHeight="1" x14ac:dyDescent="0.3">
      <c r="A70" s="23"/>
      <c r="B70" s="23"/>
      <c r="C70" s="23"/>
      <c r="D70" s="23"/>
      <c r="E70" s="22" t="s">
        <v>34</v>
      </c>
      <c r="F70" s="30"/>
    </row>
    <row r="71" spans="1:6" ht="15.6" customHeight="1" x14ac:dyDescent="0.3">
      <c r="A71" s="23"/>
      <c r="B71" s="23"/>
      <c r="C71" s="23"/>
      <c r="D71" s="23"/>
      <c r="E71" s="23"/>
      <c r="F71" s="23"/>
    </row>
  </sheetData>
  <mergeCells count="2">
    <mergeCell ref="A1:F1"/>
    <mergeCell ref="A2:F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72C6A-6831-4DE6-8B9D-251A456453AD}">
  <dimension ref="A1:F56"/>
  <sheetViews>
    <sheetView topLeftCell="A52" workbookViewId="0">
      <selection activeCell="F55" sqref="F55"/>
    </sheetView>
  </sheetViews>
  <sheetFormatPr defaultRowHeight="14.4" x14ac:dyDescent="0.3"/>
  <cols>
    <col min="1" max="1" width="6.77734375" customWidth="1"/>
    <col min="2" max="2" width="81.21875" customWidth="1"/>
    <col min="3" max="3" width="10.6640625" customWidth="1"/>
    <col min="4" max="4" width="7.21875" customWidth="1"/>
    <col min="5" max="5" width="11.77734375" customWidth="1"/>
    <col min="6" max="6" width="18.77734375" customWidth="1"/>
  </cols>
  <sheetData>
    <row r="1" spans="1:6" s="1" customFormat="1" ht="24" customHeight="1" x14ac:dyDescent="0.3">
      <c r="A1" s="129" t="s">
        <v>55</v>
      </c>
      <c r="B1" s="129"/>
      <c r="C1" s="129"/>
      <c r="D1" s="129"/>
      <c r="E1" s="129"/>
      <c r="F1" s="129"/>
    </row>
    <row r="2" spans="1:6" s="1" customFormat="1" ht="24" customHeight="1" x14ac:dyDescent="0.3">
      <c r="A2" s="129" t="s">
        <v>256</v>
      </c>
      <c r="B2" s="129"/>
      <c r="C2" s="129"/>
      <c r="D2" s="129"/>
      <c r="E2" s="129"/>
      <c r="F2" s="129"/>
    </row>
    <row r="3" spans="1:6" ht="24" customHeight="1" x14ac:dyDescent="0.3">
      <c r="A3" s="22" t="s">
        <v>37</v>
      </c>
      <c r="B3" s="22" t="s">
        <v>1</v>
      </c>
      <c r="C3" s="22" t="s">
        <v>3</v>
      </c>
      <c r="D3" s="22" t="s">
        <v>2</v>
      </c>
      <c r="E3" s="22" t="s">
        <v>4</v>
      </c>
      <c r="F3" s="22" t="s">
        <v>5</v>
      </c>
    </row>
    <row r="4" spans="1:6" ht="15.6" customHeight="1" x14ac:dyDescent="0.3">
      <c r="A4" s="23"/>
      <c r="B4" s="23"/>
      <c r="C4" s="23"/>
      <c r="D4" s="23"/>
      <c r="E4" s="23"/>
      <c r="F4" s="23"/>
    </row>
    <row r="5" spans="1:6" ht="72" x14ac:dyDescent="0.3">
      <c r="A5" s="24">
        <v>1</v>
      </c>
      <c r="B5" s="25" t="s">
        <v>327</v>
      </c>
      <c r="C5" s="26">
        <f>200+70</f>
        <v>270</v>
      </c>
      <c r="D5" s="26" t="s">
        <v>39</v>
      </c>
      <c r="E5" s="26"/>
      <c r="F5" s="26"/>
    </row>
    <row r="6" spans="1:6" ht="15.6" customHeight="1" x14ac:dyDescent="0.3">
      <c r="A6" s="24"/>
      <c r="B6" s="23"/>
      <c r="C6" s="27"/>
      <c r="D6" s="27"/>
      <c r="E6" s="27"/>
      <c r="F6" s="27"/>
    </row>
    <row r="7" spans="1:6" ht="57.6" x14ac:dyDescent="0.3">
      <c r="A7" s="24">
        <v>2</v>
      </c>
      <c r="B7" s="25" t="s">
        <v>40</v>
      </c>
      <c r="C7" s="26">
        <f>80+26</f>
        <v>106</v>
      </c>
      <c r="D7" s="26" t="s">
        <v>39</v>
      </c>
      <c r="E7" s="26"/>
      <c r="F7" s="26"/>
    </row>
    <row r="8" spans="1:6" ht="15.6" customHeight="1" x14ac:dyDescent="0.3">
      <c r="A8" s="24"/>
      <c r="B8" s="23"/>
      <c r="C8" s="27"/>
      <c r="D8" s="27"/>
      <c r="E8" s="27"/>
      <c r="F8" s="27"/>
    </row>
    <row r="9" spans="1:6" ht="72" x14ac:dyDescent="0.3">
      <c r="A9" s="24">
        <v>3</v>
      </c>
      <c r="B9" s="25" t="s">
        <v>247</v>
      </c>
      <c r="C9" s="26">
        <f>15+5</f>
        <v>20</v>
      </c>
      <c r="D9" s="26" t="s">
        <v>39</v>
      </c>
      <c r="E9" s="26"/>
      <c r="F9" s="26"/>
    </row>
    <row r="10" spans="1:6" ht="15.6" customHeight="1" x14ac:dyDescent="0.3">
      <c r="A10" s="24"/>
      <c r="B10" s="23"/>
      <c r="C10" s="27"/>
      <c r="D10" s="27"/>
      <c r="E10" s="27"/>
      <c r="F10" s="27"/>
    </row>
    <row r="11" spans="1:6" x14ac:dyDescent="0.3">
      <c r="A11" s="24">
        <v>4</v>
      </c>
      <c r="B11" s="25" t="s">
        <v>328</v>
      </c>
      <c r="C11" s="26">
        <f>420+135</f>
        <v>555</v>
      </c>
      <c r="D11" s="26" t="s">
        <v>39</v>
      </c>
      <c r="E11" s="26"/>
      <c r="F11" s="26"/>
    </row>
    <row r="12" spans="1:6" ht="15.6" customHeight="1" x14ac:dyDescent="0.3">
      <c r="A12" s="24"/>
      <c r="B12" s="23"/>
      <c r="C12" s="27"/>
      <c r="D12" s="27"/>
      <c r="E12" s="27"/>
      <c r="F12" s="27"/>
    </row>
    <row r="13" spans="1:6" ht="129.6" x14ac:dyDescent="0.3">
      <c r="A13" s="24">
        <v>5</v>
      </c>
      <c r="B13" s="25" t="s">
        <v>248</v>
      </c>
      <c r="C13" s="26">
        <f>140+45</f>
        <v>185</v>
      </c>
      <c r="D13" s="26" t="s">
        <v>39</v>
      </c>
      <c r="E13" s="26"/>
      <c r="F13" s="26"/>
    </row>
    <row r="14" spans="1:6" ht="15.6" customHeight="1" x14ac:dyDescent="0.3">
      <c r="A14" s="24"/>
      <c r="B14" s="23"/>
      <c r="C14" s="27"/>
      <c r="D14" s="27"/>
      <c r="E14" s="27"/>
      <c r="F14" s="27"/>
    </row>
    <row r="15" spans="1:6" ht="115.2" x14ac:dyDescent="0.3">
      <c r="A15" s="24">
        <v>6</v>
      </c>
      <c r="B15" s="25" t="s">
        <v>44</v>
      </c>
      <c r="C15" s="26">
        <f>200+70</f>
        <v>270</v>
      </c>
      <c r="D15" s="26" t="s">
        <v>39</v>
      </c>
      <c r="E15" s="26"/>
      <c r="F15" s="26"/>
    </row>
    <row r="16" spans="1:6" x14ac:dyDescent="0.3">
      <c r="A16" s="24"/>
      <c r="B16" s="25"/>
      <c r="C16" s="26"/>
      <c r="D16" s="23"/>
      <c r="E16" s="26"/>
      <c r="F16" s="23"/>
    </row>
    <row r="17" spans="1:6" ht="187.2" x14ac:dyDescent="0.3">
      <c r="A17" s="24">
        <v>7</v>
      </c>
      <c r="B17" s="25" t="s">
        <v>312</v>
      </c>
      <c r="C17" s="26">
        <f>400+130</f>
        <v>530</v>
      </c>
      <c r="D17" s="26" t="s">
        <v>39</v>
      </c>
      <c r="E17" s="26"/>
      <c r="F17" s="26"/>
    </row>
    <row r="18" spans="1:6" x14ac:dyDescent="0.3">
      <c r="A18" s="24"/>
      <c r="B18" s="25"/>
      <c r="C18" s="26"/>
      <c r="D18" s="26"/>
      <c r="E18" s="26"/>
      <c r="F18" s="26"/>
    </row>
    <row r="19" spans="1:6" ht="230.4" x14ac:dyDescent="0.3">
      <c r="A19" s="24">
        <v>8</v>
      </c>
      <c r="B19" s="25" t="s">
        <v>304</v>
      </c>
      <c r="C19" s="26">
        <f>300+100</f>
        <v>400</v>
      </c>
      <c r="D19" s="26" t="s">
        <v>39</v>
      </c>
      <c r="E19" s="26"/>
      <c r="F19" s="26"/>
    </row>
    <row r="20" spans="1:6" x14ac:dyDescent="0.3">
      <c r="A20" s="24"/>
      <c r="B20" s="25"/>
      <c r="C20" s="26"/>
      <c r="D20" s="26"/>
      <c r="E20" s="26"/>
      <c r="F20" s="26"/>
    </row>
    <row r="21" spans="1:6" ht="172.8" x14ac:dyDescent="0.3">
      <c r="A21" s="24">
        <v>9</v>
      </c>
      <c r="B21" s="25" t="s">
        <v>329</v>
      </c>
      <c r="C21" s="26">
        <f>200+70</f>
        <v>270</v>
      </c>
      <c r="D21" s="26" t="s">
        <v>39</v>
      </c>
      <c r="E21" s="26"/>
      <c r="F21" s="26"/>
    </row>
    <row r="22" spans="1:6" x14ac:dyDescent="0.3">
      <c r="A22" s="24"/>
      <c r="B22" s="25"/>
      <c r="C22" s="26"/>
      <c r="D22" s="26"/>
      <c r="E22" s="26"/>
      <c r="F22" s="26"/>
    </row>
    <row r="23" spans="1:6" ht="230.4" x14ac:dyDescent="0.3">
      <c r="A23" s="24">
        <v>10</v>
      </c>
      <c r="B23" s="25" t="s">
        <v>306</v>
      </c>
      <c r="C23" s="26">
        <f>80+26</f>
        <v>106</v>
      </c>
      <c r="D23" s="26" t="s">
        <v>39</v>
      </c>
      <c r="E23" s="26"/>
      <c r="F23" s="26"/>
    </row>
    <row r="24" spans="1:6" x14ac:dyDescent="0.3">
      <c r="A24" s="24"/>
      <c r="B24" s="25"/>
      <c r="C24" s="26"/>
      <c r="D24" s="26"/>
      <c r="E24" s="26"/>
      <c r="F24" s="26"/>
    </row>
    <row r="25" spans="1:6" x14ac:dyDescent="0.3">
      <c r="A25" s="24">
        <v>14</v>
      </c>
      <c r="B25" s="28" t="s">
        <v>51</v>
      </c>
      <c r="C25" s="26">
        <f>8+3</f>
        <v>11</v>
      </c>
      <c r="D25" s="26" t="s">
        <v>49</v>
      </c>
      <c r="E25" s="26"/>
      <c r="F25" s="26"/>
    </row>
    <row r="26" spans="1:6" x14ac:dyDescent="0.3">
      <c r="A26" s="24"/>
      <c r="B26" s="25"/>
      <c r="C26" s="26"/>
      <c r="D26" s="26"/>
      <c r="E26" s="26"/>
      <c r="F26" s="26"/>
    </row>
    <row r="27" spans="1:6" ht="15.6" customHeight="1" x14ac:dyDescent="0.3">
      <c r="A27" s="24">
        <v>15</v>
      </c>
      <c r="B27" s="28" t="s">
        <v>53</v>
      </c>
      <c r="C27" s="26">
        <f>8+3</f>
        <v>11</v>
      </c>
      <c r="D27" s="26" t="s">
        <v>49</v>
      </c>
      <c r="E27" s="26"/>
      <c r="F27" s="26"/>
    </row>
    <row r="28" spans="1:6" ht="15.6" customHeight="1" x14ac:dyDescent="0.3">
      <c r="A28" s="24"/>
      <c r="B28" s="25"/>
      <c r="C28" s="26"/>
      <c r="D28" s="26"/>
      <c r="E28" s="26"/>
      <c r="F28" s="26"/>
    </row>
    <row r="29" spans="1:6" ht="15.6" customHeight="1" x14ac:dyDescent="0.3">
      <c r="A29" s="24">
        <v>16</v>
      </c>
      <c r="B29" s="28" t="s">
        <v>330</v>
      </c>
      <c r="C29" s="26">
        <f>2+1</f>
        <v>3</v>
      </c>
      <c r="D29" s="26" t="s">
        <v>49</v>
      </c>
      <c r="E29" s="26"/>
      <c r="F29" s="26"/>
    </row>
    <row r="30" spans="1:6" ht="15.6" customHeight="1" x14ac:dyDescent="0.3">
      <c r="A30" s="24"/>
      <c r="B30" s="25"/>
      <c r="C30" s="26"/>
      <c r="D30" s="26"/>
      <c r="E30" s="26"/>
      <c r="F30" s="26"/>
    </row>
    <row r="31" spans="1:6" ht="15.6" customHeight="1" x14ac:dyDescent="0.3">
      <c r="A31" s="24">
        <v>17</v>
      </c>
      <c r="B31" s="28" t="s">
        <v>54</v>
      </c>
      <c r="C31" s="26">
        <f>4+1</f>
        <v>5</v>
      </c>
      <c r="D31" s="26" t="s">
        <v>49</v>
      </c>
      <c r="E31" s="26"/>
      <c r="F31" s="26"/>
    </row>
    <row r="32" spans="1:6" ht="15.6" customHeight="1" x14ac:dyDescent="0.3">
      <c r="A32" s="24"/>
      <c r="B32" s="25"/>
      <c r="C32" s="26"/>
      <c r="D32" s="26"/>
      <c r="E32" s="26"/>
      <c r="F32" s="26"/>
    </row>
    <row r="33" spans="1:6" x14ac:dyDescent="0.3">
      <c r="A33" s="24">
        <v>18</v>
      </c>
      <c r="B33" s="28" t="s">
        <v>331</v>
      </c>
      <c r="C33" s="26">
        <f>7+2</f>
        <v>9</v>
      </c>
      <c r="D33" s="26" t="s">
        <v>49</v>
      </c>
      <c r="E33" s="26"/>
      <c r="F33" s="26"/>
    </row>
    <row r="34" spans="1:6" x14ac:dyDescent="0.3">
      <c r="A34" s="24"/>
      <c r="B34" s="25"/>
      <c r="C34" s="26"/>
      <c r="D34" s="26"/>
      <c r="E34" s="26"/>
      <c r="F34" s="26"/>
    </row>
    <row r="35" spans="1:6" ht="15.6" customHeight="1" x14ac:dyDescent="0.3">
      <c r="A35" s="24">
        <v>19</v>
      </c>
      <c r="B35" s="28" t="s">
        <v>333</v>
      </c>
      <c r="C35" s="26">
        <f>21+7</f>
        <v>28</v>
      </c>
      <c r="D35" s="26" t="s">
        <v>49</v>
      </c>
      <c r="E35" s="26"/>
      <c r="F35" s="26"/>
    </row>
    <row r="36" spans="1:6" ht="15.6" customHeight="1" x14ac:dyDescent="0.3">
      <c r="A36" s="24"/>
      <c r="B36" s="25"/>
      <c r="C36" s="26"/>
      <c r="D36" s="26"/>
      <c r="E36" s="26"/>
      <c r="F36" s="26"/>
    </row>
    <row r="37" spans="1:6" ht="15.6" customHeight="1" x14ac:dyDescent="0.3">
      <c r="A37" s="24">
        <v>21</v>
      </c>
      <c r="B37" s="28" t="s">
        <v>332</v>
      </c>
      <c r="C37" s="26">
        <f>84+27</f>
        <v>111</v>
      </c>
      <c r="D37" s="26" t="s">
        <v>49</v>
      </c>
      <c r="E37" s="26"/>
      <c r="F37" s="26"/>
    </row>
    <row r="38" spans="1:6" ht="15.6" customHeight="1" x14ac:dyDescent="0.3">
      <c r="A38" s="24"/>
      <c r="B38" s="25"/>
      <c r="C38" s="26"/>
      <c r="D38" s="26"/>
      <c r="E38" s="26"/>
      <c r="F38" s="26"/>
    </row>
    <row r="39" spans="1:6" ht="15.6" customHeight="1" x14ac:dyDescent="0.3">
      <c r="A39" s="24">
        <v>22</v>
      </c>
      <c r="B39" s="28" t="s">
        <v>334</v>
      </c>
      <c r="C39" s="26">
        <f>5+1</f>
        <v>6</v>
      </c>
      <c r="D39" s="26" t="s">
        <v>49</v>
      </c>
      <c r="E39" s="26"/>
      <c r="F39" s="26"/>
    </row>
    <row r="40" spans="1:6" ht="15.6" customHeight="1" x14ac:dyDescent="0.3">
      <c r="A40" s="24"/>
      <c r="B40" s="25"/>
      <c r="C40" s="26"/>
      <c r="D40" s="26"/>
      <c r="E40" s="26"/>
      <c r="F40" s="26"/>
    </row>
    <row r="41" spans="1:6" ht="187.2" x14ac:dyDescent="0.3">
      <c r="A41" s="24">
        <v>23</v>
      </c>
      <c r="B41" s="25" t="s">
        <v>301</v>
      </c>
      <c r="C41" s="26">
        <f>11+4</f>
        <v>15</v>
      </c>
      <c r="D41" s="26" t="s">
        <v>49</v>
      </c>
      <c r="E41" s="26"/>
      <c r="F41" s="26"/>
    </row>
    <row r="42" spans="1:6" ht="15.6" customHeight="1" x14ac:dyDescent="0.3">
      <c r="A42" s="24"/>
      <c r="B42" s="25"/>
      <c r="C42" s="26"/>
      <c r="D42" s="26"/>
      <c r="E42" s="26"/>
      <c r="F42" s="26"/>
    </row>
    <row r="43" spans="1:6" ht="43.2" x14ac:dyDescent="0.3">
      <c r="A43" s="24">
        <v>24</v>
      </c>
      <c r="B43" s="25" t="s">
        <v>302</v>
      </c>
      <c r="C43" s="26">
        <f>18+6</f>
        <v>24</v>
      </c>
      <c r="D43" s="26" t="s">
        <v>49</v>
      </c>
      <c r="E43" s="26"/>
      <c r="F43" s="26"/>
    </row>
    <row r="44" spans="1:6" ht="15.6" customHeight="1" x14ac:dyDescent="0.3">
      <c r="A44" s="24"/>
      <c r="B44" s="25"/>
      <c r="C44" s="26"/>
      <c r="D44" s="26"/>
      <c r="E44" s="26"/>
      <c r="F44" s="26"/>
    </row>
    <row r="45" spans="1:6" ht="86.4" x14ac:dyDescent="0.3">
      <c r="A45" s="24">
        <v>25</v>
      </c>
      <c r="B45" s="25" t="s">
        <v>42</v>
      </c>
      <c r="C45" s="26">
        <f>15+5</f>
        <v>20</v>
      </c>
      <c r="D45" s="26" t="s">
        <v>39</v>
      </c>
      <c r="E45" s="26"/>
      <c r="F45" s="26"/>
    </row>
    <row r="46" spans="1:6" ht="15.6" customHeight="1" x14ac:dyDescent="0.3">
      <c r="A46" s="24"/>
      <c r="B46" s="25"/>
      <c r="C46" s="26"/>
      <c r="D46" s="26"/>
      <c r="E46" s="26"/>
      <c r="F46" s="26"/>
    </row>
    <row r="47" spans="1:6" ht="43.2" x14ac:dyDescent="0.3">
      <c r="A47" s="24">
        <v>26</v>
      </c>
      <c r="B47" s="25" t="s">
        <v>293</v>
      </c>
      <c r="C47" s="26">
        <f>10+4</f>
        <v>14</v>
      </c>
      <c r="D47" s="26" t="s">
        <v>323</v>
      </c>
      <c r="E47" s="17"/>
      <c r="F47" s="26"/>
    </row>
    <row r="48" spans="1:6" x14ac:dyDescent="0.3">
      <c r="A48" s="24"/>
      <c r="B48" s="29"/>
      <c r="C48" s="26"/>
      <c r="D48" s="26"/>
      <c r="E48" s="16"/>
      <c r="F48" s="26"/>
    </row>
    <row r="49" spans="1:6" ht="28.8" x14ac:dyDescent="0.3">
      <c r="A49" s="24">
        <v>27</v>
      </c>
      <c r="B49" s="25" t="s">
        <v>294</v>
      </c>
      <c r="C49" s="26">
        <f>100+33</f>
        <v>133</v>
      </c>
      <c r="D49" s="26" t="s">
        <v>39</v>
      </c>
      <c r="E49" s="16"/>
      <c r="F49" s="26"/>
    </row>
    <row r="50" spans="1:6" x14ac:dyDescent="0.3">
      <c r="A50" s="24"/>
      <c r="B50" s="29"/>
      <c r="C50" s="26"/>
      <c r="D50" s="26"/>
      <c r="E50" s="26"/>
      <c r="F50" s="26"/>
    </row>
    <row r="51" spans="1:6" ht="28.8" x14ac:dyDescent="0.3">
      <c r="A51" s="24">
        <v>28</v>
      </c>
      <c r="B51" s="25" t="s">
        <v>324</v>
      </c>
      <c r="C51" s="26">
        <f>500+180</f>
        <v>680</v>
      </c>
      <c r="D51" s="26" t="s">
        <v>39</v>
      </c>
      <c r="E51" s="16"/>
      <c r="F51" s="26"/>
    </row>
    <row r="52" spans="1:6" x14ac:dyDescent="0.3">
      <c r="A52" s="24"/>
      <c r="B52" s="29"/>
      <c r="C52" s="26"/>
      <c r="D52" s="26"/>
      <c r="E52" s="26"/>
      <c r="F52" s="26"/>
    </row>
    <row r="53" spans="1:6" ht="28.8" x14ac:dyDescent="0.3">
      <c r="A53" s="24">
        <v>29</v>
      </c>
      <c r="B53" s="25" t="s">
        <v>325</v>
      </c>
      <c r="C53" s="26">
        <f>500+180</f>
        <v>680</v>
      </c>
      <c r="D53" s="26" t="s">
        <v>39</v>
      </c>
      <c r="E53" s="16"/>
      <c r="F53" s="26"/>
    </row>
    <row r="54" spans="1:6" ht="15.6" customHeight="1" x14ac:dyDescent="0.3">
      <c r="A54" s="24"/>
      <c r="B54" s="25"/>
      <c r="C54" s="26"/>
      <c r="D54" s="26"/>
      <c r="E54" s="26"/>
      <c r="F54" s="26"/>
    </row>
    <row r="55" spans="1:6" ht="15.6" customHeight="1" x14ac:dyDescent="0.3">
      <c r="A55" s="23"/>
      <c r="B55" s="23"/>
      <c r="C55" s="23"/>
      <c r="D55" s="23"/>
      <c r="E55" s="22" t="s">
        <v>34</v>
      </c>
      <c r="F55" s="30"/>
    </row>
    <row r="56" spans="1:6" ht="15.6" customHeight="1" x14ac:dyDescent="0.3">
      <c r="A56" s="23"/>
      <c r="B56" s="23"/>
      <c r="C56" s="23"/>
      <c r="D56" s="23"/>
      <c r="E56" s="23"/>
      <c r="F56" s="23"/>
    </row>
  </sheetData>
  <mergeCells count="2">
    <mergeCell ref="A1:F1"/>
    <mergeCell ref="A2:F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DADEE-CD90-4E0A-9DB9-F319B49E3BE9}">
  <dimension ref="A1:DI185"/>
  <sheetViews>
    <sheetView topLeftCell="A178" zoomScaleNormal="100" workbookViewId="0">
      <selection activeCell="Q183" sqref="Q183"/>
    </sheetView>
  </sheetViews>
  <sheetFormatPr defaultRowHeight="14.4" x14ac:dyDescent="0.3"/>
  <cols>
    <col min="1" max="1" width="6.77734375" style="7" customWidth="1"/>
    <col min="2" max="2" width="81.21875" style="48" customWidth="1"/>
    <col min="3" max="3" width="12.5546875" style="43" hidden="1" customWidth="1"/>
    <col min="4" max="4" width="12.109375" style="43" hidden="1" customWidth="1"/>
    <col min="5" max="5" width="11.88671875" style="43" hidden="1" customWidth="1"/>
    <col min="6" max="6" width="9.5546875" style="43" hidden="1" customWidth="1"/>
    <col min="7" max="7" width="12.33203125" style="43" hidden="1" customWidth="1"/>
    <col min="8" max="8" width="10.88671875" style="43" hidden="1" customWidth="1"/>
    <col min="9" max="9" width="13.21875" style="43" hidden="1" customWidth="1"/>
    <col min="10" max="10" width="11.109375" style="43" hidden="1" customWidth="1"/>
    <col min="11" max="11" width="13.21875" style="43" hidden="1" customWidth="1"/>
    <col min="12" max="12" width="11.109375" style="43" hidden="1" customWidth="1"/>
    <col min="13" max="13" width="12.6640625" style="43" hidden="1" customWidth="1"/>
    <col min="14" max="14" width="10.21875" style="61" bestFit="1" customWidth="1"/>
    <col min="15" max="15" width="7.21875" style="8" customWidth="1"/>
    <col min="16" max="16" width="11.77734375" style="61" customWidth="1"/>
    <col min="17" max="17" width="18.77734375" style="61" customWidth="1"/>
    <col min="258" max="258" width="80.77734375" customWidth="1"/>
    <col min="259" max="269" width="0" hidden="1" customWidth="1"/>
    <col min="270" max="270" width="10.21875" bestFit="1" customWidth="1"/>
    <col min="271" max="271" width="7" bestFit="1" customWidth="1"/>
    <col min="272" max="272" width="10.5546875" bestFit="1" customWidth="1"/>
    <col min="273" max="273" width="15.77734375" bestFit="1" customWidth="1"/>
    <col min="514" max="514" width="80.77734375" customWidth="1"/>
    <col min="515" max="525" width="0" hidden="1" customWidth="1"/>
    <col min="526" max="526" width="10.21875" bestFit="1" customWidth="1"/>
    <col min="527" max="527" width="7" bestFit="1" customWidth="1"/>
    <col min="528" max="528" width="10.5546875" bestFit="1" customWidth="1"/>
    <col min="529" max="529" width="15.77734375" bestFit="1" customWidth="1"/>
    <col min="770" max="770" width="80.77734375" customWidth="1"/>
    <col min="771" max="781" width="0" hidden="1" customWidth="1"/>
    <col min="782" max="782" width="10.21875" bestFit="1" customWidth="1"/>
    <col min="783" max="783" width="7" bestFit="1" customWidth="1"/>
    <col min="784" max="784" width="10.5546875" bestFit="1" customWidth="1"/>
    <col min="785" max="785" width="15.77734375" bestFit="1" customWidth="1"/>
    <col min="1026" max="1026" width="80.77734375" customWidth="1"/>
    <col min="1027" max="1037" width="0" hidden="1" customWidth="1"/>
    <col min="1038" max="1038" width="10.21875" bestFit="1" customWidth="1"/>
    <col min="1039" max="1039" width="7" bestFit="1" customWidth="1"/>
    <col min="1040" max="1040" width="10.5546875" bestFit="1" customWidth="1"/>
    <col min="1041" max="1041" width="15.77734375" bestFit="1" customWidth="1"/>
    <col min="1282" max="1282" width="80.77734375" customWidth="1"/>
    <col min="1283" max="1293" width="0" hidden="1" customWidth="1"/>
    <col min="1294" max="1294" width="10.21875" bestFit="1" customWidth="1"/>
    <col min="1295" max="1295" width="7" bestFit="1" customWidth="1"/>
    <col min="1296" max="1296" width="10.5546875" bestFit="1" customWidth="1"/>
    <col min="1297" max="1297" width="15.77734375" bestFit="1" customWidth="1"/>
    <col min="1538" max="1538" width="80.77734375" customWidth="1"/>
    <col min="1539" max="1549" width="0" hidden="1" customWidth="1"/>
    <col min="1550" max="1550" width="10.21875" bestFit="1" customWidth="1"/>
    <col min="1551" max="1551" width="7" bestFit="1" customWidth="1"/>
    <col min="1552" max="1552" width="10.5546875" bestFit="1" customWidth="1"/>
    <col min="1553" max="1553" width="15.77734375" bestFit="1" customWidth="1"/>
    <col min="1794" max="1794" width="80.77734375" customWidth="1"/>
    <col min="1795" max="1805" width="0" hidden="1" customWidth="1"/>
    <col min="1806" max="1806" width="10.21875" bestFit="1" customWidth="1"/>
    <col min="1807" max="1807" width="7" bestFit="1" customWidth="1"/>
    <col min="1808" max="1808" width="10.5546875" bestFit="1" customWidth="1"/>
    <col min="1809" max="1809" width="15.77734375" bestFit="1" customWidth="1"/>
    <col min="2050" max="2050" width="80.77734375" customWidth="1"/>
    <col min="2051" max="2061" width="0" hidden="1" customWidth="1"/>
    <col min="2062" max="2062" width="10.21875" bestFit="1" customWidth="1"/>
    <col min="2063" max="2063" width="7" bestFit="1" customWidth="1"/>
    <col min="2064" max="2064" width="10.5546875" bestFit="1" customWidth="1"/>
    <col min="2065" max="2065" width="15.77734375" bestFit="1" customWidth="1"/>
    <col min="2306" max="2306" width="80.77734375" customWidth="1"/>
    <col min="2307" max="2317" width="0" hidden="1" customWidth="1"/>
    <col min="2318" max="2318" width="10.21875" bestFit="1" customWidth="1"/>
    <col min="2319" max="2319" width="7" bestFit="1" customWidth="1"/>
    <col min="2320" max="2320" width="10.5546875" bestFit="1" customWidth="1"/>
    <col min="2321" max="2321" width="15.77734375" bestFit="1" customWidth="1"/>
    <col min="2562" max="2562" width="80.77734375" customWidth="1"/>
    <col min="2563" max="2573" width="0" hidden="1" customWidth="1"/>
    <col min="2574" max="2574" width="10.21875" bestFit="1" customWidth="1"/>
    <col min="2575" max="2575" width="7" bestFit="1" customWidth="1"/>
    <col min="2576" max="2576" width="10.5546875" bestFit="1" customWidth="1"/>
    <col min="2577" max="2577" width="15.77734375" bestFit="1" customWidth="1"/>
    <col min="2818" max="2818" width="80.77734375" customWidth="1"/>
    <col min="2819" max="2829" width="0" hidden="1" customWidth="1"/>
    <col min="2830" max="2830" width="10.21875" bestFit="1" customWidth="1"/>
    <col min="2831" max="2831" width="7" bestFit="1" customWidth="1"/>
    <col min="2832" max="2832" width="10.5546875" bestFit="1" customWidth="1"/>
    <col min="2833" max="2833" width="15.77734375" bestFit="1" customWidth="1"/>
    <col min="3074" max="3074" width="80.77734375" customWidth="1"/>
    <col min="3075" max="3085" width="0" hidden="1" customWidth="1"/>
    <col min="3086" max="3086" width="10.21875" bestFit="1" customWidth="1"/>
    <col min="3087" max="3087" width="7" bestFit="1" customWidth="1"/>
    <col min="3088" max="3088" width="10.5546875" bestFit="1" customWidth="1"/>
    <col min="3089" max="3089" width="15.77734375" bestFit="1" customWidth="1"/>
    <col min="3330" max="3330" width="80.77734375" customWidth="1"/>
    <col min="3331" max="3341" width="0" hidden="1" customWidth="1"/>
    <col min="3342" max="3342" width="10.21875" bestFit="1" customWidth="1"/>
    <col min="3343" max="3343" width="7" bestFit="1" customWidth="1"/>
    <col min="3344" max="3344" width="10.5546875" bestFit="1" customWidth="1"/>
    <col min="3345" max="3345" width="15.77734375" bestFit="1" customWidth="1"/>
    <col min="3586" max="3586" width="80.77734375" customWidth="1"/>
    <col min="3587" max="3597" width="0" hidden="1" customWidth="1"/>
    <col min="3598" max="3598" width="10.21875" bestFit="1" customWidth="1"/>
    <col min="3599" max="3599" width="7" bestFit="1" customWidth="1"/>
    <col min="3600" max="3600" width="10.5546875" bestFit="1" customWidth="1"/>
    <col min="3601" max="3601" width="15.77734375" bestFit="1" customWidth="1"/>
    <col min="3842" max="3842" width="80.77734375" customWidth="1"/>
    <col min="3843" max="3853" width="0" hidden="1" customWidth="1"/>
    <col min="3854" max="3854" width="10.21875" bestFit="1" customWidth="1"/>
    <col min="3855" max="3855" width="7" bestFit="1" customWidth="1"/>
    <col min="3856" max="3856" width="10.5546875" bestFit="1" customWidth="1"/>
    <col min="3857" max="3857" width="15.77734375" bestFit="1" customWidth="1"/>
    <col min="4098" max="4098" width="80.77734375" customWidth="1"/>
    <col min="4099" max="4109" width="0" hidden="1" customWidth="1"/>
    <col min="4110" max="4110" width="10.21875" bestFit="1" customWidth="1"/>
    <col min="4111" max="4111" width="7" bestFit="1" customWidth="1"/>
    <col min="4112" max="4112" width="10.5546875" bestFit="1" customWidth="1"/>
    <col min="4113" max="4113" width="15.77734375" bestFit="1" customWidth="1"/>
    <col min="4354" max="4354" width="80.77734375" customWidth="1"/>
    <col min="4355" max="4365" width="0" hidden="1" customWidth="1"/>
    <col min="4366" max="4366" width="10.21875" bestFit="1" customWidth="1"/>
    <col min="4367" max="4367" width="7" bestFit="1" customWidth="1"/>
    <col min="4368" max="4368" width="10.5546875" bestFit="1" customWidth="1"/>
    <col min="4369" max="4369" width="15.77734375" bestFit="1" customWidth="1"/>
    <col min="4610" max="4610" width="80.77734375" customWidth="1"/>
    <col min="4611" max="4621" width="0" hidden="1" customWidth="1"/>
    <col min="4622" max="4622" width="10.21875" bestFit="1" customWidth="1"/>
    <col min="4623" max="4623" width="7" bestFit="1" customWidth="1"/>
    <col min="4624" max="4624" width="10.5546875" bestFit="1" customWidth="1"/>
    <col min="4625" max="4625" width="15.77734375" bestFit="1" customWidth="1"/>
    <col min="4866" max="4866" width="80.77734375" customWidth="1"/>
    <col min="4867" max="4877" width="0" hidden="1" customWidth="1"/>
    <col min="4878" max="4878" width="10.21875" bestFit="1" customWidth="1"/>
    <col min="4879" max="4879" width="7" bestFit="1" customWidth="1"/>
    <col min="4880" max="4880" width="10.5546875" bestFit="1" customWidth="1"/>
    <col min="4881" max="4881" width="15.77734375" bestFit="1" customWidth="1"/>
    <col min="5122" max="5122" width="80.77734375" customWidth="1"/>
    <col min="5123" max="5133" width="0" hidden="1" customWidth="1"/>
    <col min="5134" max="5134" width="10.21875" bestFit="1" customWidth="1"/>
    <col min="5135" max="5135" width="7" bestFit="1" customWidth="1"/>
    <col min="5136" max="5136" width="10.5546875" bestFit="1" customWidth="1"/>
    <col min="5137" max="5137" width="15.77734375" bestFit="1" customWidth="1"/>
    <col min="5378" max="5378" width="80.77734375" customWidth="1"/>
    <col min="5379" max="5389" width="0" hidden="1" customWidth="1"/>
    <col min="5390" max="5390" width="10.21875" bestFit="1" customWidth="1"/>
    <col min="5391" max="5391" width="7" bestFit="1" customWidth="1"/>
    <col min="5392" max="5392" width="10.5546875" bestFit="1" customWidth="1"/>
    <col min="5393" max="5393" width="15.77734375" bestFit="1" customWidth="1"/>
    <col min="5634" max="5634" width="80.77734375" customWidth="1"/>
    <col min="5635" max="5645" width="0" hidden="1" customWidth="1"/>
    <col min="5646" max="5646" width="10.21875" bestFit="1" customWidth="1"/>
    <col min="5647" max="5647" width="7" bestFit="1" customWidth="1"/>
    <col min="5648" max="5648" width="10.5546875" bestFit="1" customWidth="1"/>
    <col min="5649" max="5649" width="15.77734375" bestFit="1" customWidth="1"/>
    <col min="5890" max="5890" width="80.77734375" customWidth="1"/>
    <col min="5891" max="5901" width="0" hidden="1" customWidth="1"/>
    <col min="5902" max="5902" width="10.21875" bestFit="1" customWidth="1"/>
    <col min="5903" max="5903" width="7" bestFit="1" customWidth="1"/>
    <col min="5904" max="5904" width="10.5546875" bestFit="1" customWidth="1"/>
    <col min="5905" max="5905" width="15.77734375" bestFit="1" customWidth="1"/>
    <col min="6146" max="6146" width="80.77734375" customWidth="1"/>
    <col min="6147" max="6157" width="0" hidden="1" customWidth="1"/>
    <col min="6158" max="6158" width="10.21875" bestFit="1" customWidth="1"/>
    <col min="6159" max="6159" width="7" bestFit="1" customWidth="1"/>
    <col min="6160" max="6160" width="10.5546875" bestFit="1" customWidth="1"/>
    <col min="6161" max="6161" width="15.77734375" bestFit="1" customWidth="1"/>
    <col min="6402" max="6402" width="80.77734375" customWidth="1"/>
    <col min="6403" max="6413" width="0" hidden="1" customWidth="1"/>
    <col min="6414" max="6414" width="10.21875" bestFit="1" customWidth="1"/>
    <col min="6415" max="6415" width="7" bestFit="1" customWidth="1"/>
    <col min="6416" max="6416" width="10.5546875" bestFit="1" customWidth="1"/>
    <col min="6417" max="6417" width="15.77734375" bestFit="1" customWidth="1"/>
    <col min="6658" max="6658" width="80.77734375" customWidth="1"/>
    <col min="6659" max="6669" width="0" hidden="1" customWidth="1"/>
    <col min="6670" max="6670" width="10.21875" bestFit="1" customWidth="1"/>
    <col min="6671" max="6671" width="7" bestFit="1" customWidth="1"/>
    <col min="6672" max="6672" width="10.5546875" bestFit="1" customWidth="1"/>
    <col min="6673" max="6673" width="15.77734375" bestFit="1" customWidth="1"/>
    <col min="6914" max="6914" width="80.77734375" customWidth="1"/>
    <col min="6915" max="6925" width="0" hidden="1" customWidth="1"/>
    <col min="6926" max="6926" width="10.21875" bestFit="1" customWidth="1"/>
    <col min="6927" max="6927" width="7" bestFit="1" customWidth="1"/>
    <col min="6928" max="6928" width="10.5546875" bestFit="1" customWidth="1"/>
    <col min="6929" max="6929" width="15.77734375" bestFit="1" customWidth="1"/>
    <col min="7170" max="7170" width="80.77734375" customWidth="1"/>
    <col min="7171" max="7181" width="0" hidden="1" customWidth="1"/>
    <col min="7182" max="7182" width="10.21875" bestFit="1" customWidth="1"/>
    <col min="7183" max="7183" width="7" bestFit="1" customWidth="1"/>
    <col min="7184" max="7184" width="10.5546875" bestFit="1" customWidth="1"/>
    <col min="7185" max="7185" width="15.77734375" bestFit="1" customWidth="1"/>
    <col min="7426" max="7426" width="80.77734375" customWidth="1"/>
    <col min="7427" max="7437" width="0" hidden="1" customWidth="1"/>
    <col min="7438" max="7438" width="10.21875" bestFit="1" customWidth="1"/>
    <col min="7439" max="7439" width="7" bestFit="1" customWidth="1"/>
    <col min="7440" max="7440" width="10.5546875" bestFit="1" customWidth="1"/>
    <col min="7441" max="7441" width="15.77734375" bestFit="1" customWidth="1"/>
    <col min="7682" max="7682" width="80.77734375" customWidth="1"/>
    <col min="7683" max="7693" width="0" hidden="1" customWidth="1"/>
    <col min="7694" max="7694" width="10.21875" bestFit="1" customWidth="1"/>
    <col min="7695" max="7695" width="7" bestFit="1" customWidth="1"/>
    <col min="7696" max="7696" width="10.5546875" bestFit="1" customWidth="1"/>
    <col min="7697" max="7697" width="15.77734375" bestFit="1" customWidth="1"/>
    <col min="7938" max="7938" width="80.77734375" customWidth="1"/>
    <col min="7939" max="7949" width="0" hidden="1" customWidth="1"/>
    <col min="7950" max="7950" width="10.21875" bestFit="1" customWidth="1"/>
    <col min="7951" max="7951" width="7" bestFit="1" customWidth="1"/>
    <col min="7952" max="7952" width="10.5546875" bestFit="1" customWidth="1"/>
    <col min="7953" max="7953" width="15.77734375" bestFit="1" customWidth="1"/>
    <col min="8194" max="8194" width="80.77734375" customWidth="1"/>
    <col min="8195" max="8205" width="0" hidden="1" customWidth="1"/>
    <col min="8206" max="8206" width="10.21875" bestFit="1" customWidth="1"/>
    <col min="8207" max="8207" width="7" bestFit="1" customWidth="1"/>
    <col min="8208" max="8208" width="10.5546875" bestFit="1" customWidth="1"/>
    <col min="8209" max="8209" width="15.77734375" bestFit="1" customWidth="1"/>
    <col min="8450" max="8450" width="80.77734375" customWidth="1"/>
    <col min="8451" max="8461" width="0" hidden="1" customWidth="1"/>
    <col min="8462" max="8462" width="10.21875" bestFit="1" customWidth="1"/>
    <col min="8463" max="8463" width="7" bestFit="1" customWidth="1"/>
    <col min="8464" max="8464" width="10.5546875" bestFit="1" customWidth="1"/>
    <col min="8465" max="8465" width="15.77734375" bestFit="1" customWidth="1"/>
    <col min="8706" max="8706" width="80.77734375" customWidth="1"/>
    <col min="8707" max="8717" width="0" hidden="1" customWidth="1"/>
    <col min="8718" max="8718" width="10.21875" bestFit="1" customWidth="1"/>
    <col min="8719" max="8719" width="7" bestFit="1" customWidth="1"/>
    <col min="8720" max="8720" width="10.5546875" bestFit="1" customWidth="1"/>
    <col min="8721" max="8721" width="15.77734375" bestFit="1" customWidth="1"/>
    <col min="8962" max="8962" width="80.77734375" customWidth="1"/>
    <col min="8963" max="8973" width="0" hidden="1" customWidth="1"/>
    <col min="8974" max="8974" width="10.21875" bestFit="1" customWidth="1"/>
    <col min="8975" max="8975" width="7" bestFit="1" customWidth="1"/>
    <col min="8976" max="8976" width="10.5546875" bestFit="1" customWidth="1"/>
    <col min="8977" max="8977" width="15.77734375" bestFit="1" customWidth="1"/>
    <col min="9218" max="9218" width="80.77734375" customWidth="1"/>
    <col min="9219" max="9229" width="0" hidden="1" customWidth="1"/>
    <col min="9230" max="9230" width="10.21875" bestFit="1" customWidth="1"/>
    <col min="9231" max="9231" width="7" bestFit="1" customWidth="1"/>
    <col min="9232" max="9232" width="10.5546875" bestFit="1" customWidth="1"/>
    <col min="9233" max="9233" width="15.77734375" bestFit="1" customWidth="1"/>
    <col min="9474" max="9474" width="80.77734375" customWidth="1"/>
    <col min="9475" max="9485" width="0" hidden="1" customWidth="1"/>
    <col min="9486" max="9486" width="10.21875" bestFit="1" customWidth="1"/>
    <col min="9487" max="9487" width="7" bestFit="1" customWidth="1"/>
    <col min="9488" max="9488" width="10.5546875" bestFit="1" customWidth="1"/>
    <col min="9489" max="9489" width="15.77734375" bestFit="1" customWidth="1"/>
    <col min="9730" max="9730" width="80.77734375" customWidth="1"/>
    <col min="9731" max="9741" width="0" hidden="1" customWidth="1"/>
    <col min="9742" max="9742" width="10.21875" bestFit="1" customWidth="1"/>
    <col min="9743" max="9743" width="7" bestFit="1" customWidth="1"/>
    <col min="9744" max="9744" width="10.5546875" bestFit="1" customWidth="1"/>
    <col min="9745" max="9745" width="15.77734375" bestFit="1" customWidth="1"/>
    <col min="9986" max="9986" width="80.77734375" customWidth="1"/>
    <col min="9987" max="9997" width="0" hidden="1" customWidth="1"/>
    <col min="9998" max="9998" width="10.21875" bestFit="1" customWidth="1"/>
    <col min="9999" max="9999" width="7" bestFit="1" customWidth="1"/>
    <col min="10000" max="10000" width="10.5546875" bestFit="1" customWidth="1"/>
    <col min="10001" max="10001" width="15.77734375" bestFit="1" customWidth="1"/>
    <col min="10242" max="10242" width="80.77734375" customWidth="1"/>
    <col min="10243" max="10253" width="0" hidden="1" customWidth="1"/>
    <col min="10254" max="10254" width="10.21875" bestFit="1" customWidth="1"/>
    <col min="10255" max="10255" width="7" bestFit="1" customWidth="1"/>
    <col min="10256" max="10256" width="10.5546875" bestFit="1" customWidth="1"/>
    <col min="10257" max="10257" width="15.77734375" bestFit="1" customWidth="1"/>
    <col min="10498" max="10498" width="80.77734375" customWidth="1"/>
    <col min="10499" max="10509" width="0" hidden="1" customWidth="1"/>
    <col min="10510" max="10510" width="10.21875" bestFit="1" customWidth="1"/>
    <col min="10511" max="10511" width="7" bestFit="1" customWidth="1"/>
    <col min="10512" max="10512" width="10.5546875" bestFit="1" customWidth="1"/>
    <col min="10513" max="10513" width="15.77734375" bestFit="1" customWidth="1"/>
    <col min="10754" max="10754" width="80.77734375" customWidth="1"/>
    <col min="10755" max="10765" width="0" hidden="1" customWidth="1"/>
    <col min="10766" max="10766" width="10.21875" bestFit="1" customWidth="1"/>
    <col min="10767" max="10767" width="7" bestFit="1" customWidth="1"/>
    <col min="10768" max="10768" width="10.5546875" bestFit="1" customWidth="1"/>
    <col min="10769" max="10769" width="15.77734375" bestFit="1" customWidth="1"/>
    <col min="11010" max="11010" width="80.77734375" customWidth="1"/>
    <col min="11011" max="11021" width="0" hidden="1" customWidth="1"/>
    <col min="11022" max="11022" width="10.21875" bestFit="1" customWidth="1"/>
    <col min="11023" max="11023" width="7" bestFit="1" customWidth="1"/>
    <col min="11024" max="11024" width="10.5546875" bestFit="1" customWidth="1"/>
    <col min="11025" max="11025" width="15.77734375" bestFit="1" customWidth="1"/>
    <col min="11266" max="11266" width="80.77734375" customWidth="1"/>
    <col min="11267" max="11277" width="0" hidden="1" customWidth="1"/>
    <col min="11278" max="11278" width="10.21875" bestFit="1" customWidth="1"/>
    <col min="11279" max="11279" width="7" bestFit="1" customWidth="1"/>
    <col min="11280" max="11280" width="10.5546875" bestFit="1" customWidth="1"/>
    <col min="11281" max="11281" width="15.77734375" bestFit="1" customWidth="1"/>
    <col min="11522" max="11522" width="80.77734375" customWidth="1"/>
    <col min="11523" max="11533" width="0" hidden="1" customWidth="1"/>
    <col min="11534" max="11534" width="10.21875" bestFit="1" customWidth="1"/>
    <col min="11535" max="11535" width="7" bestFit="1" customWidth="1"/>
    <col min="11536" max="11536" width="10.5546875" bestFit="1" customWidth="1"/>
    <col min="11537" max="11537" width="15.77734375" bestFit="1" customWidth="1"/>
    <col min="11778" max="11778" width="80.77734375" customWidth="1"/>
    <col min="11779" max="11789" width="0" hidden="1" customWidth="1"/>
    <col min="11790" max="11790" width="10.21875" bestFit="1" customWidth="1"/>
    <col min="11791" max="11791" width="7" bestFit="1" customWidth="1"/>
    <col min="11792" max="11792" width="10.5546875" bestFit="1" customWidth="1"/>
    <col min="11793" max="11793" width="15.77734375" bestFit="1" customWidth="1"/>
    <col min="12034" max="12034" width="80.77734375" customWidth="1"/>
    <col min="12035" max="12045" width="0" hidden="1" customWidth="1"/>
    <col min="12046" max="12046" width="10.21875" bestFit="1" customWidth="1"/>
    <col min="12047" max="12047" width="7" bestFit="1" customWidth="1"/>
    <col min="12048" max="12048" width="10.5546875" bestFit="1" customWidth="1"/>
    <col min="12049" max="12049" width="15.77734375" bestFit="1" customWidth="1"/>
    <col min="12290" max="12290" width="80.77734375" customWidth="1"/>
    <col min="12291" max="12301" width="0" hidden="1" customWidth="1"/>
    <col min="12302" max="12302" width="10.21875" bestFit="1" customWidth="1"/>
    <col min="12303" max="12303" width="7" bestFit="1" customWidth="1"/>
    <col min="12304" max="12304" width="10.5546875" bestFit="1" customWidth="1"/>
    <col min="12305" max="12305" width="15.77734375" bestFit="1" customWidth="1"/>
    <col min="12546" max="12546" width="80.77734375" customWidth="1"/>
    <col min="12547" max="12557" width="0" hidden="1" customWidth="1"/>
    <col min="12558" max="12558" width="10.21875" bestFit="1" customWidth="1"/>
    <col min="12559" max="12559" width="7" bestFit="1" customWidth="1"/>
    <col min="12560" max="12560" width="10.5546875" bestFit="1" customWidth="1"/>
    <col min="12561" max="12561" width="15.77734375" bestFit="1" customWidth="1"/>
    <col min="12802" max="12802" width="80.77734375" customWidth="1"/>
    <col min="12803" max="12813" width="0" hidden="1" customWidth="1"/>
    <col min="12814" max="12814" width="10.21875" bestFit="1" customWidth="1"/>
    <col min="12815" max="12815" width="7" bestFit="1" customWidth="1"/>
    <col min="12816" max="12816" width="10.5546875" bestFit="1" customWidth="1"/>
    <col min="12817" max="12817" width="15.77734375" bestFit="1" customWidth="1"/>
    <col min="13058" max="13058" width="80.77734375" customWidth="1"/>
    <col min="13059" max="13069" width="0" hidden="1" customWidth="1"/>
    <col min="13070" max="13070" width="10.21875" bestFit="1" customWidth="1"/>
    <col min="13071" max="13071" width="7" bestFit="1" customWidth="1"/>
    <col min="13072" max="13072" width="10.5546875" bestFit="1" customWidth="1"/>
    <col min="13073" max="13073" width="15.77734375" bestFit="1" customWidth="1"/>
    <col min="13314" max="13314" width="80.77734375" customWidth="1"/>
    <col min="13315" max="13325" width="0" hidden="1" customWidth="1"/>
    <col min="13326" max="13326" width="10.21875" bestFit="1" customWidth="1"/>
    <col min="13327" max="13327" width="7" bestFit="1" customWidth="1"/>
    <col min="13328" max="13328" width="10.5546875" bestFit="1" customWidth="1"/>
    <col min="13329" max="13329" width="15.77734375" bestFit="1" customWidth="1"/>
    <col min="13570" max="13570" width="80.77734375" customWidth="1"/>
    <col min="13571" max="13581" width="0" hidden="1" customWidth="1"/>
    <col min="13582" max="13582" width="10.21875" bestFit="1" customWidth="1"/>
    <col min="13583" max="13583" width="7" bestFit="1" customWidth="1"/>
    <col min="13584" max="13584" width="10.5546875" bestFit="1" customWidth="1"/>
    <col min="13585" max="13585" width="15.77734375" bestFit="1" customWidth="1"/>
    <col min="13826" max="13826" width="80.77734375" customWidth="1"/>
    <col min="13827" max="13837" width="0" hidden="1" customWidth="1"/>
    <col min="13838" max="13838" width="10.21875" bestFit="1" customWidth="1"/>
    <col min="13839" max="13839" width="7" bestFit="1" customWidth="1"/>
    <col min="13840" max="13840" width="10.5546875" bestFit="1" customWidth="1"/>
    <col min="13841" max="13841" width="15.77734375" bestFit="1" customWidth="1"/>
    <col min="14082" max="14082" width="80.77734375" customWidth="1"/>
    <col min="14083" max="14093" width="0" hidden="1" customWidth="1"/>
    <col min="14094" max="14094" width="10.21875" bestFit="1" customWidth="1"/>
    <col min="14095" max="14095" width="7" bestFit="1" customWidth="1"/>
    <col min="14096" max="14096" width="10.5546875" bestFit="1" customWidth="1"/>
    <col min="14097" max="14097" width="15.77734375" bestFit="1" customWidth="1"/>
    <col min="14338" max="14338" width="80.77734375" customWidth="1"/>
    <col min="14339" max="14349" width="0" hidden="1" customWidth="1"/>
    <col min="14350" max="14350" width="10.21875" bestFit="1" customWidth="1"/>
    <col min="14351" max="14351" width="7" bestFit="1" customWidth="1"/>
    <col min="14352" max="14352" width="10.5546875" bestFit="1" customWidth="1"/>
    <col min="14353" max="14353" width="15.77734375" bestFit="1" customWidth="1"/>
    <col min="14594" max="14594" width="80.77734375" customWidth="1"/>
    <col min="14595" max="14605" width="0" hidden="1" customWidth="1"/>
    <col min="14606" max="14606" width="10.21875" bestFit="1" customWidth="1"/>
    <col min="14607" max="14607" width="7" bestFit="1" customWidth="1"/>
    <col min="14608" max="14608" width="10.5546875" bestFit="1" customWidth="1"/>
    <col min="14609" max="14609" width="15.77734375" bestFit="1" customWidth="1"/>
    <col min="14850" max="14850" width="80.77734375" customWidth="1"/>
    <col min="14851" max="14861" width="0" hidden="1" customWidth="1"/>
    <col min="14862" max="14862" width="10.21875" bestFit="1" customWidth="1"/>
    <col min="14863" max="14863" width="7" bestFit="1" customWidth="1"/>
    <col min="14864" max="14864" width="10.5546875" bestFit="1" customWidth="1"/>
    <col min="14865" max="14865" width="15.77734375" bestFit="1" customWidth="1"/>
    <col min="15106" max="15106" width="80.77734375" customWidth="1"/>
    <col min="15107" max="15117" width="0" hidden="1" customWidth="1"/>
    <col min="15118" max="15118" width="10.21875" bestFit="1" customWidth="1"/>
    <col min="15119" max="15119" width="7" bestFit="1" customWidth="1"/>
    <col min="15120" max="15120" width="10.5546875" bestFit="1" customWidth="1"/>
    <col min="15121" max="15121" width="15.77734375" bestFit="1" customWidth="1"/>
    <col min="15362" max="15362" width="80.77734375" customWidth="1"/>
    <col min="15363" max="15373" width="0" hidden="1" customWidth="1"/>
    <col min="15374" max="15374" width="10.21875" bestFit="1" customWidth="1"/>
    <col min="15375" max="15375" width="7" bestFit="1" customWidth="1"/>
    <col min="15376" max="15376" width="10.5546875" bestFit="1" customWidth="1"/>
    <col min="15377" max="15377" width="15.77734375" bestFit="1" customWidth="1"/>
    <col min="15618" max="15618" width="80.77734375" customWidth="1"/>
    <col min="15619" max="15629" width="0" hidden="1" customWidth="1"/>
    <col min="15630" max="15630" width="10.21875" bestFit="1" customWidth="1"/>
    <col min="15631" max="15631" width="7" bestFit="1" customWidth="1"/>
    <col min="15632" max="15632" width="10.5546875" bestFit="1" customWidth="1"/>
    <col min="15633" max="15633" width="15.77734375" bestFit="1" customWidth="1"/>
    <col min="15874" max="15874" width="80.77734375" customWidth="1"/>
    <col min="15875" max="15885" width="0" hidden="1" customWidth="1"/>
    <col min="15886" max="15886" width="10.21875" bestFit="1" customWidth="1"/>
    <col min="15887" max="15887" width="7" bestFit="1" customWidth="1"/>
    <col min="15888" max="15888" width="10.5546875" bestFit="1" customWidth="1"/>
    <col min="15889" max="15889" width="15.77734375" bestFit="1" customWidth="1"/>
    <col min="16130" max="16130" width="80.77734375" customWidth="1"/>
    <col min="16131" max="16141" width="0" hidden="1" customWidth="1"/>
    <col min="16142" max="16142" width="10.21875" bestFit="1" customWidth="1"/>
    <col min="16143" max="16143" width="7" bestFit="1" customWidth="1"/>
    <col min="16144" max="16144" width="10.5546875" bestFit="1" customWidth="1"/>
    <col min="16145" max="16145" width="15.77734375" bestFit="1" customWidth="1"/>
  </cols>
  <sheetData>
    <row r="1" spans="1:113" s="1" customFormat="1" ht="24" customHeight="1" x14ac:dyDescent="0.3">
      <c r="A1" s="129" t="s">
        <v>55</v>
      </c>
      <c r="B1" s="129"/>
      <c r="C1" s="129"/>
      <c r="D1" s="129"/>
      <c r="E1" s="129"/>
      <c r="F1" s="129"/>
      <c r="G1" s="129"/>
      <c r="H1" s="129"/>
      <c r="I1" s="129"/>
      <c r="J1" s="129"/>
      <c r="K1" s="129"/>
      <c r="L1" s="129"/>
      <c r="M1" s="129"/>
      <c r="N1" s="129"/>
      <c r="O1" s="129"/>
      <c r="P1" s="129"/>
      <c r="Q1" s="129"/>
    </row>
    <row r="2" spans="1:113" s="1" customFormat="1" ht="24" customHeight="1" x14ac:dyDescent="0.3">
      <c r="A2" s="129" t="s">
        <v>138</v>
      </c>
      <c r="B2" s="129"/>
      <c r="C2" s="129"/>
      <c r="D2" s="129"/>
      <c r="E2" s="129"/>
      <c r="F2" s="129"/>
      <c r="G2" s="129"/>
      <c r="H2" s="129"/>
      <c r="I2" s="129"/>
      <c r="J2" s="129"/>
      <c r="K2" s="129"/>
      <c r="L2" s="129"/>
      <c r="M2" s="129"/>
      <c r="N2" s="129"/>
      <c r="O2" s="129"/>
      <c r="P2" s="129"/>
      <c r="Q2" s="129"/>
    </row>
    <row r="3" spans="1:113" ht="24" customHeight="1" x14ac:dyDescent="0.3">
      <c r="A3" s="22" t="s">
        <v>37</v>
      </c>
      <c r="B3" s="22" t="s">
        <v>1</v>
      </c>
      <c r="C3" s="30" t="s">
        <v>3</v>
      </c>
      <c r="D3" s="30" t="s">
        <v>2</v>
      </c>
      <c r="E3" s="30" t="s">
        <v>4</v>
      </c>
      <c r="F3" s="30" t="s">
        <v>5</v>
      </c>
      <c r="G3" s="79"/>
      <c r="H3" s="79"/>
      <c r="I3" s="79"/>
      <c r="J3" s="79"/>
      <c r="K3" s="79"/>
      <c r="L3" s="79"/>
      <c r="M3" s="79"/>
      <c r="N3" s="30" t="s">
        <v>3</v>
      </c>
      <c r="O3" s="30" t="s">
        <v>2</v>
      </c>
      <c r="P3" s="30" t="s">
        <v>4</v>
      </c>
      <c r="Q3" s="30" t="s">
        <v>5</v>
      </c>
    </row>
    <row r="4" spans="1:113" ht="15.6" customHeight="1" x14ac:dyDescent="0.3">
      <c r="A4" s="24"/>
      <c r="B4" s="23"/>
      <c r="C4" s="26"/>
      <c r="D4" s="26"/>
      <c r="E4" s="26"/>
      <c r="F4" s="26"/>
      <c r="G4" s="23"/>
      <c r="H4" s="23"/>
      <c r="I4" s="23"/>
      <c r="J4" s="23"/>
      <c r="K4" s="23"/>
      <c r="L4" s="23"/>
      <c r="M4" s="23"/>
      <c r="N4" s="26"/>
      <c r="O4" s="26"/>
      <c r="P4" s="26"/>
      <c r="Q4" s="26"/>
    </row>
    <row r="5" spans="1:113" s="34" customFormat="1" ht="15.6" x14ac:dyDescent="0.3">
      <c r="A5" s="81"/>
      <c r="B5" s="77" t="s">
        <v>193</v>
      </c>
      <c r="C5" s="78"/>
      <c r="D5" s="78"/>
      <c r="E5" s="78"/>
      <c r="F5" s="78"/>
      <c r="G5" s="78"/>
      <c r="H5" s="78"/>
      <c r="I5" s="78"/>
      <c r="J5" s="78"/>
      <c r="K5" s="78"/>
      <c r="L5" s="78"/>
      <c r="M5" s="78"/>
      <c r="N5" s="53"/>
      <c r="O5" s="54"/>
      <c r="P5" s="55"/>
      <c r="Q5" s="5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row>
    <row r="6" spans="1:113" s="87" customFormat="1" ht="115.2" x14ac:dyDescent="0.3">
      <c r="A6" s="85">
        <v>1</v>
      </c>
      <c r="B6" s="25" t="s">
        <v>194</v>
      </c>
      <c r="C6" s="36"/>
      <c r="D6" s="36"/>
      <c r="E6" s="36"/>
      <c r="F6" s="36"/>
      <c r="G6" s="36"/>
      <c r="H6" s="36"/>
      <c r="I6" s="36"/>
      <c r="J6" s="36"/>
      <c r="K6" s="36"/>
      <c r="L6" s="36"/>
      <c r="M6" s="36"/>
      <c r="N6" s="58">
        <v>5</v>
      </c>
      <c r="O6" s="86" t="s">
        <v>33</v>
      </c>
      <c r="P6" s="58"/>
      <c r="Q6" s="58"/>
    </row>
    <row r="7" spans="1:113" s="87" customFormat="1" x14ac:dyDescent="0.3">
      <c r="A7" s="85"/>
      <c r="B7" s="25"/>
      <c r="C7" s="36"/>
      <c r="D7" s="36"/>
      <c r="E7" s="36"/>
      <c r="F7" s="36"/>
      <c r="G7" s="36"/>
      <c r="H7" s="36"/>
      <c r="I7" s="36"/>
      <c r="J7" s="36"/>
      <c r="K7" s="36"/>
      <c r="L7" s="36"/>
      <c r="M7" s="36"/>
      <c r="N7" s="58"/>
      <c r="O7" s="86"/>
      <c r="P7" s="58"/>
      <c r="Q7" s="58"/>
    </row>
    <row r="8" spans="1:113" s="87" customFormat="1" ht="115.2" x14ac:dyDescent="0.3">
      <c r="A8" s="85">
        <f>A6+1</f>
        <v>2</v>
      </c>
      <c r="B8" s="25" t="s">
        <v>195</v>
      </c>
      <c r="C8" s="36"/>
      <c r="D8" s="36"/>
      <c r="E8" s="36"/>
      <c r="F8" s="36"/>
      <c r="G8" s="36"/>
      <c r="H8" s="36"/>
      <c r="I8" s="36"/>
      <c r="J8" s="36"/>
      <c r="K8" s="36"/>
      <c r="L8" s="36"/>
      <c r="M8" s="36"/>
      <c r="N8" s="58">
        <v>5</v>
      </c>
      <c r="O8" s="86" t="s">
        <v>33</v>
      </c>
      <c r="P8" s="58"/>
      <c r="Q8" s="58"/>
    </row>
    <row r="9" spans="1:113" s="87" customFormat="1" x14ac:dyDescent="0.3">
      <c r="A9" s="85"/>
      <c r="B9" s="25"/>
      <c r="C9" s="36"/>
      <c r="D9" s="36"/>
      <c r="E9" s="36"/>
      <c r="F9" s="36"/>
      <c r="G9" s="36"/>
      <c r="H9" s="36"/>
      <c r="I9" s="36"/>
      <c r="J9" s="36"/>
      <c r="K9" s="36"/>
      <c r="L9" s="36"/>
      <c r="M9" s="36"/>
      <c r="N9" s="58"/>
      <c r="O9" s="86"/>
      <c r="P9" s="58"/>
      <c r="Q9" s="58"/>
    </row>
    <row r="10" spans="1:113" s="87" customFormat="1" ht="129.6" x14ac:dyDescent="0.3">
      <c r="A10" s="85">
        <f>A8+1</f>
        <v>3</v>
      </c>
      <c r="B10" s="25" t="s">
        <v>57</v>
      </c>
      <c r="C10" s="36">
        <v>6</v>
      </c>
      <c r="D10" s="36">
        <v>1</v>
      </c>
      <c r="E10" s="36">
        <v>1</v>
      </c>
      <c r="F10" s="36">
        <v>1</v>
      </c>
      <c r="G10" s="36">
        <v>4</v>
      </c>
      <c r="H10" s="36">
        <v>2</v>
      </c>
      <c r="I10" s="36">
        <v>2</v>
      </c>
      <c r="J10" s="36">
        <v>8</v>
      </c>
      <c r="K10" s="36">
        <v>2</v>
      </c>
      <c r="L10" s="36">
        <v>2</v>
      </c>
      <c r="M10" s="36"/>
      <c r="N10" s="58">
        <f>SUM(C10:M10)</f>
        <v>29</v>
      </c>
      <c r="O10" s="86" t="s">
        <v>33</v>
      </c>
      <c r="P10" s="58"/>
      <c r="Q10" s="58"/>
    </row>
    <row r="11" spans="1:113" s="87" customFormat="1" x14ac:dyDescent="0.3">
      <c r="A11" s="85"/>
      <c r="B11" s="25"/>
      <c r="C11" s="36"/>
      <c r="D11" s="36"/>
      <c r="E11" s="36"/>
      <c r="F11" s="36"/>
      <c r="G11" s="36"/>
      <c r="H11" s="36"/>
      <c r="I11" s="36"/>
      <c r="J11" s="36"/>
      <c r="K11" s="36"/>
      <c r="L11" s="36"/>
      <c r="M11" s="36"/>
      <c r="N11" s="58"/>
      <c r="O11" s="86"/>
      <c r="P11" s="58"/>
      <c r="Q11" s="58"/>
    </row>
    <row r="12" spans="1:113" s="87" customFormat="1" ht="43.2" x14ac:dyDescent="0.3">
      <c r="A12" s="85">
        <f>A10+1</f>
        <v>4</v>
      </c>
      <c r="B12" s="25" t="s">
        <v>58</v>
      </c>
      <c r="C12" s="36"/>
      <c r="D12" s="36"/>
      <c r="E12" s="36"/>
      <c r="F12" s="36"/>
      <c r="G12" s="36"/>
      <c r="H12" s="36"/>
      <c r="I12" s="36"/>
      <c r="J12" s="36"/>
      <c r="K12" s="36"/>
      <c r="L12" s="36"/>
      <c r="M12" s="36"/>
      <c r="N12" s="58">
        <v>10</v>
      </c>
      <c r="O12" s="86" t="s">
        <v>33</v>
      </c>
      <c r="P12" s="58"/>
      <c r="Q12" s="58"/>
    </row>
    <row r="13" spans="1:113" s="87" customFormat="1" x14ac:dyDescent="0.3">
      <c r="A13" s="85"/>
      <c r="B13" s="25"/>
      <c r="C13" s="36"/>
      <c r="D13" s="36"/>
      <c r="E13" s="36"/>
      <c r="F13" s="36"/>
      <c r="G13" s="36"/>
      <c r="H13" s="36"/>
      <c r="I13" s="36"/>
      <c r="J13" s="36"/>
      <c r="K13" s="36"/>
      <c r="L13" s="36"/>
      <c r="M13" s="36"/>
      <c r="N13" s="58"/>
      <c r="O13" s="86"/>
      <c r="P13" s="58"/>
      <c r="Q13" s="58"/>
    </row>
    <row r="14" spans="1:113" s="87" customFormat="1" ht="43.2" x14ac:dyDescent="0.3">
      <c r="A14" s="85">
        <f>A12+1</f>
        <v>5</v>
      </c>
      <c r="B14" s="25" t="s">
        <v>59</v>
      </c>
      <c r="C14" s="36"/>
      <c r="D14" s="36"/>
      <c r="E14" s="36"/>
      <c r="F14" s="36"/>
      <c r="G14" s="36"/>
      <c r="H14" s="36"/>
      <c r="I14" s="36"/>
      <c r="J14" s="36"/>
      <c r="K14" s="36"/>
      <c r="L14" s="36"/>
      <c r="M14" s="36"/>
      <c r="N14" s="58">
        <v>10</v>
      </c>
      <c r="O14" s="86" t="s">
        <v>33</v>
      </c>
      <c r="P14" s="58"/>
      <c r="Q14" s="58"/>
    </row>
    <row r="15" spans="1:113" s="87" customFormat="1" x14ac:dyDescent="0.3">
      <c r="A15" s="85"/>
      <c r="B15" s="25"/>
      <c r="C15" s="36"/>
      <c r="D15" s="36"/>
      <c r="E15" s="36"/>
      <c r="F15" s="36"/>
      <c r="G15" s="36"/>
      <c r="H15" s="36"/>
      <c r="I15" s="36"/>
      <c r="J15" s="36"/>
      <c r="K15" s="36"/>
      <c r="L15" s="36"/>
      <c r="M15" s="36"/>
      <c r="N15" s="58"/>
      <c r="O15" s="86"/>
      <c r="P15" s="58"/>
      <c r="Q15" s="58"/>
    </row>
    <row r="16" spans="1:113" s="87" customFormat="1" ht="43.2" x14ac:dyDescent="0.3">
      <c r="A16" s="85">
        <f>A14+1</f>
        <v>6</v>
      </c>
      <c r="B16" s="25" t="s">
        <v>60</v>
      </c>
      <c r="C16" s="36"/>
      <c r="D16" s="36"/>
      <c r="E16" s="36"/>
      <c r="F16" s="36"/>
      <c r="G16" s="36"/>
      <c r="H16" s="36"/>
      <c r="I16" s="36"/>
      <c r="J16" s="36"/>
      <c r="K16" s="36"/>
      <c r="L16" s="36"/>
      <c r="M16" s="36"/>
      <c r="N16" s="58">
        <v>10</v>
      </c>
      <c r="O16" s="86" t="s">
        <v>33</v>
      </c>
      <c r="P16" s="58"/>
      <c r="Q16" s="58"/>
    </row>
    <row r="17" spans="1:113" s="87" customFormat="1" x14ac:dyDescent="0.3">
      <c r="A17" s="85"/>
      <c r="B17" s="25"/>
      <c r="C17" s="36"/>
      <c r="D17" s="36"/>
      <c r="E17" s="36"/>
      <c r="F17" s="36"/>
      <c r="G17" s="36"/>
      <c r="H17" s="36"/>
      <c r="I17" s="36"/>
      <c r="J17" s="36"/>
      <c r="K17" s="36"/>
      <c r="L17" s="36"/>
      <c r="M17" s="36"/>
      <c r="N17" s="58"/>
      <c r="O17" s="86"/>
      <c r="P17" s="58"/>
      <c r="Q17" s="58"/>
    </row>
    <row r="18" spans="1:113" s="87" customFormat="1" ht="28.8" x14ac:dyDescent="0.3">
      <c r="A18" s="85">
        <f>A16+1</f>
        <v>7</v>
      </c>
      <c r="B18" s="25" t="s">
        <v>61</v>
      </c>
      <c r="C18" s="36"/>
      <c r="D18" s="36"/>
      <c r="E18" s="36"/>
      <c r="F18" s="36"/>
      <c r="G18" s="36"/>
      <c r="H18" s="36"/>
      <c r="I18" s="36"/>
      <c r="J18" s="36"/>
      <c r="K18" s="36"/>
      <c r="L18" s="36"/>
      <c r="M18" s="36"/>
      <c r="N18" s="58">
        <v>10</v>
      </c>
      <c r="O18" s="86" t="s">
        <v>33</v>
      </c>
      <c r="P18" s="58"/>
      <c r="Q18" s="58"/>
    </row>
    <row r="19" spans="1:113" s="87" customFormat="1" x14ac:dyDescent="0.3">
      <c r="A19" s="85"/>
      <c r="B19" s="25"/>
      <c r="C19" s="36"/>
      <c r="D19" s="36"/>
      <c r="E19" s="36"/>
      <c r="F19" s="36"/>
      <c r="G19" s="36"/>
      <c r="H19" s="36"/>
      <c r="I19" s="36"/>
      <c r="J19" s="36"/>
      <c r="K19" s="36"/>
      <c r="L19" s="36"/>
      <c r="M19" s="36"/>
      <c r="N19" s="58"/>
      <c r="O19" s="86"/>
      <c r="P19" s="58"/>
      <c r="Q19" s="58"/>
    </row>
    <row r="20" spans="1:113" s="87" customFormat="1" ht="28.8" x14ac:dyDescent="0.3">
      <c r="A20" s="85">
        <f>A18+1</f>
        <v>8</v>
      </c>
      <c r="B20" s="25" t="s">
        <v>62</v>
      </c>
      <c r="C20" s="36"/>
      <c r="D20" s="36"/>
      <c r="E20" s="36"/>
      <c r="F20" s="36"/>
      <c r="G20" s="36"/>
      <c r="H20" s="36"/>
      <c r="I20" s="36"/>
      <c r="J20" s="36"/>
      <c r="K20" s="36"/>
      <c r="L20" s="36"/>
      <c r="M20" s="36"/>
      <c r="N20" s="58">
        <v>10</v>
      </c>
      <c r="O20" s="86" t="s">
        <v>33</v>
      </c>
      <c r="P20" s="58"/>
      <c r="Q20" s="58"/>
    </row>
    <row r="21" spans="1:113" s="87" customFormat="1" x14ac:dyDescent="0.3">
      <c r="A21" s="85"/>
      <c r="B21" s="25"/>
      <c r="C21" s="36"/>
      <c r="D21" s="36"/>
      <c r="E21" s="36"/>
      <c r="F21" s="36"/>
      <c r="G21" s="36"/>
      <c r="H21" s="36"/>
      <c r="I21" s="36"/>
      <c r="J21" s="36"/>
      <c r="K21" s="36"/>
      <c r="L21" s="36"/>
      <c r="M21" s="36"/>
      <c r="N21" s="58"/>
      <c r="O21" s="86"/>
      <c r="P21" s="58"/>
      <c r="Q21" s="58"/>
    </row>
    <row r="22" spans="1:113" s="87" customFormat="1" ht="28.8" x14ac:dyDescent="0.3">
      <c r="A22" s="85">
        <f>A20+1</f>
        <v>9</v>
      </c>
      <c r="B22" s="25" t="s">
        <v>63</v>
      </c>
      <c r="C22" s="36"/>
      <c r="D22" s="36"/>
      <c r="E22" s="36"/>
      <c r="F22" s="36"/>
      <c r="G22" s="36"/>
      <c r="H22" s="36"/>
      <c r="I22" s="36"/>
      <c r="J22" s="36"/>
      <c r="K22" s="36"/>
      <c r="L22" s="36"/>
      <c r="M22" s="36"/>
      <c r="N22" s="58">
        <v>10</v>
      </c>
      <c r="O22" s="86" t="s">
        <v>33</v>
      </c>
      <c r="P22" s="58"/>
      <c r="Q22" s="58"/>
    </row>
    <row r="23" spans="1:113" s="87" customFormat="1" x14ac:dyDescent="0.3">
      <c r="A23" s="85"/>
      <c r="B23" s="25"/>
      <c r="C23" s="36"/>
      <c r="D23" s="36"/>
      <c r="E23" s="36"/>
      <c r="F23" s="36"/>
      <c r="G23" s="36"/>
      <c r="H23" s="36"/>
      <c r="I23" s="36"/>
      <c r="J23" s="36"/>
      <c r="K23" s="36"/>
      <c r="L23" s="36"/>
      <c r="M23" s="36"/>
      <c r="N23" s="58"/>
      <c r="O23" s="86"/>
      <c r="P23" s="58"/>
      <c r="Q23" s="58"/>
    </row>
    <row r="24" spans="1:113" s="90" customFormat="1" ht="31.2" x14ac:dyDescent="0.3">
      <c r="A24" s="85"/>
      <c r="B24" s="37" t="s">
        <v>64</v>
      </c>
      <c r="C24" s="38"/>
      <c r="D24" s="38"/>
      <c r="E24" s="38"/>
      <c r="F24" s="38"/>
      <c r="G24" s="38"/>
      <c r="H24" s="38"/>
      <c r="I24" s="38"/>
      <c r="J24" s="38"/>
      <c r="K24" s="38"/>
      <c r="L24" s="38"/>
      <c r="M24" s="38"/>
      <c r="N24" s="55"/>
      <c r="O24" s="88"/>
      <c r="P24" s="55"/>
      <c r="Q24" s="55"/>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row>
    <row r="25" spans="1:113" s="87" customFormat="1" ht="43.2" x14ac:dyDescent="0.3">
      <c r="A25" s="85">
        <f>+A22+1</f>
        <v>10</v>
      </c>
      <c r="B25" s="25" t="s">
        <v>65</v>
      </c>
      <c r="C25" s="39"/>
      <c r="D25" s="39"/>
      <c r="E25" s="39"/>
      <c r="F25" s="39"/>
      <c r="G25" s="39"/>
      <c r="H25" s="39"/>
      <c r="I25" s="39"/>
      <c r="J25" s="39"/>
      <c r="K25" s="39"/>
      <c r="L25" s="39"/>
      <c r="M25" s="39"/>
      <c r="N25" s="91">
        <v>850</v>
      </c>
      <c r="O25" s="86" t="s">
        <v>196</v>
      </c>
      <c r="P25" s="91"/>
      <c r="Q25" s="91"/>
    </row>
    <row r="26" spans="1:113" s="87" customFormat="1" x14ac:dyDescent="0.3">
      <c r="A26" s="85"/>
      <c r="B26" s="25"/>
      <c r="C26" s="39"/>
      <c r="D26" s="39"/>
      <c r="E26" s="39"/>
      <c r="F26" s="39"/>
      <c r="G26" s="39"/>
      <c r="H26" s="39"/>
      <c r="I26" s="39"/>
      <c r="J26" s="39"/>
      <c r="K26" s="39"/>
      <c r="L26" s="39"/>
      <c r="M26" s="39"/>
      <c r="N26" s="91"/>
      <c r="O26" s="86"/>
      <c r="P26" s="91"/>
      <c r="Q26" s="91"/>
    </row>
    <row r="27" spans="1:113" s="87" customFormat="1" ht="43.2" x14ac:dyDescent="0.3">
      <c r="A27" s="85">
        <f>A25+1</f>
        <v>11</v>
      </c>
      <c r="B27" s="25" t="s">
        <v>66</v>
      </c>
      <c r="C27" s="39"/>
      <c r="D27" s="39"/>
      <c r="E27" s="39"/>
      <c r="F27" s="39"/>
      <c r="G27" s="39"/>
      <c r="H27" s="39"/>
      <c r="I27" s="39"/>
      <c r="J27" s="39"/>
      <c r="K27" s="39"/>
      <c r="L27" s="39"/>
      <c r="M27" s="39"/>
      <c r="N27" s="58">
        <v>1850</v>
      </c>
      <c r="O27" s="86" t="s">
        <v>196</v>
      </c>
      <c r="P27" s="91"/>
      <c r="Q27" s="58"/>
    </row>
    <row r="28" spans="1:113" s="87" customFormat="1" x14ac:dyDescent="0.3">
      <c r="A28" s="85"/>
      <c r="B28" s="25"/>
      <c r="C28" s="39"/>
      <c r="D28" s="39"/>
      <c r="E28" s="39"/>
      <c r="F28" s="39"/>
      <c r="G28" s="39"/>
      <c r="H28" s="39"/>
      <c r="I28" s="39"/>
      <c r="J28" s="39"/>
      <c r="K28" s="39"/>
      <c r="L28" s="39"/>
      <c r="M28" s="39"/>
      <c r="N28" s="58"/>
      <c r="O28" s="86"/>
      <c r="P28" s="91"/>
      <c r="Q28" s="58"/>
    </row>
    <row r="29" spans="1:113" s="87" customFormat="1" ht="43.2" x14ac:dyDescent="0.3">
      <c r="A29" s="85">
        <f>A27+1</f>
        <v>12</v>
      </c>
      <c r="B29" s="25" t="s">
        <v>67</v>
      </c>
      <c r="C29" s="39"/>
      <c r="D29" s="39"/>
      <c r="E29" s="39"/>
      <c r="F29" s="39"/>
      <c r="G29" s="39"/>
      <c r="H29" s="39"/>
      <c r="I29" s="39"/>
      <c r="J29" s="39"/>
      <c r="K29" s="39"/>
      <c r="L29" s="39"/>
      <c r="M29" s="39"/>
      <c r="N29" s="58">
        <v>620</v>
      </c>
      <c r="O29" s="86" t="s">
        <v>196</v>
      </c>
      <c r="P29" s="91"/>
      <c r="Q29" s="58"/>
    </row>
    <row r="30" spans="1:113" s="87" customFormat="1" x14ac:dyDescent="0.3">
      <c r="A30" s="85"/>
      <c r="B30" s="25"/>
      <c r="C30" s="39"/>
      <c r="D30" s="39"/>
      <c r="E30" s="39"/>
      <c r="F30" s="39"/>
      <c r="G30" s="39"/>
      <c r="H30" s="39"/>
      <c r="I30" s="39"/>
      <c r="J30" s="39"/>
      <c r="K30" s="39"/>
      <c r="L30" s="39"/>
      <c r="M30" s="39"/>
      <c r="N30" s="58"/>
      <c r="O30" s="86"/>
      <c r="P30" s="91"/>
      <c r="Q30" s="58"/>
    </row>
    <row r="31" spans="1:113" s="87" customFormat="1" ht="43.2" x14ac:dyDescent="0.3">
      <c r="A31" s="85">
        <f>A29+1</f>
        <v>13</v>
      </c>
      <c r="B31" s="25" t="s">
        <v>68</v>
      </c>
      <c r="C31" s="39"/>
      <c r="D31" s="39"/>
      <c r="E31" s="39"/>
      <c r="F31" s="39"/>
      <c r="G31" s="39"/>
      <c r="H31" s="39"/>
      <c r="I31" s="39"/>
      <c r="J31" s="39"/>
      <c r="K31" s="39"/>
      <c r="L31" s="39"/>
      <c r="M31" s="39"/>
      <c r="N31" s="58">
        <v>1980</v>
      </c>
      <c r="O31" s="86" t="s">
        <v>196</v>
      </c>
      <c r="P31" s="91"/>
      <c r="Q31" s="58"/>
    </row>
    <row r="32" spans="1:113" s="87" customFormat="1" x14ac:dyDescent="0.3">
      <c r="A32" s="85"/>
      <c r="B32" s="25"/>
      <c r="C32" s="39"/>
      <c r="D32" s="39"/>
      <c r="E32" s="39"/>
      <c r="F32" s="39"/>
      <c r="G32" s="39"/>
      <c r="H32" s="39"/>
      <c r="I32" s="39"/>
      <c r="J32" s="39"/>
      <c r="K32" s="39"/>
      <c r="L32" s="39"/>
      <c r="M32" s="39"/>
      <c r="N32" s="58"/>
      <c r="O32" s="86"/>
      <c r="P32" s="91"/>
      <c r="Q32" s="58"/>
    </row>
    <row r="33" spans="1:113" s="87" customFormat="1" ht="43.2" x14ac:dyDescent="0.3">
      <c r="A33" s="85">
        <f>A31+1</f>
        <v>14</v>
      </c>
      <c r="B33" s="25" t="s">
        <v>69</v>
      </c>
      <c r="C33" s="39"/>
      <c r="D33" s="39"/>
      <c r="E33" s="39"/>
      <c r="F33" s="39"/>
      <c r="G33" s="39"/>
      <c r="H33" s="39"/>
      <c r="I33" s="39"/>
      <c r="J33" s="39"/>
      <c r="K33" s="39"/>
      <c r="L33" s="39"/>
      <c r="M33" s="39"/>
      <c r="N33" s="58">
        <v>1620</v>
      </c>
      <c r="O33" s="86" t="s">
        <v>196</v>
      </c>
      <c r="P33" s="91"/>
      <c r="Q33" s="58"/>
    </row>
    <row r="34" spans="1:113" s="87" customFormat="1" x14ac:dyDescent="0.3">
      <c r="A34" s="85"/>
      <c r="B34" s="25"/>
      <c r="C34" s="39"/>
      <c r="D34" s="39"/>
      <c r="E34" s="39"/>
      <c r="F34" s="39"/>
      <c r="G34" s="39"/>
      <c r="H34" s="39"/>
      <c r="I34" s="39"/>
      <c r="J34" s="39"/>
      <c r="K34" s="39"/>
      <c r="L34" s="39"/>
      <c r="M34" s="39"/>
      <c r="N34" s="58"/>
      <c r="O34" s="86"/>
      <c r="P34" s="91"/>
      <c r="Q34" s="58"/>
    </row>
    <row r="35" spans="1:113" s="87" customFormat="1" ht="43.2" x14ac:dyDescent="0.3">
      <c r="A35" s="85">
        <f>A33+1</f>
        <v>15</v>
      </c>
      <c r="B35" s="25" t="s">
        <v>70</v>
      </c>
      <c r="C35" s="39"/>
      <c r="D35" s="39"/>
      <c r="E35" s="39"/>
      <c r="F35" s="39"/>
      <c r="G35" s="39"/>
      <c r="H35" s="39"/>
      <c r="I35" s="39"/>
      <c r="J35" s="39"/>
      <c r="K35" s="39"/>
      <c r="L35" s="39"/>
      <c r="M35" s="39"/>
      <c r="N35" s="58">
        <v>850</v>
      </c>
      <c r="O35" s="86" t="s">
        <v>196</v>
      </c>
      <c r="P35" s="91"/>
      <c r="Q35" s="58"/>
    </row>
    <row r="36" spans="1:113" s="87" customFormat="1" x14ac:dyDescent="0.3">
      <c r="A36" s="85"/>
      <c r="B36" s="25"/>
      <c r="C36" s="39"/>
      <c r="D36" s="39"/>
      <c r="E36" s="39"/>
      <c r="F36" s="39"/>
      <c r="G36" s="39"/>
      <c r="H36" s="39"/>
      <c r="I36" s="39"/>
      <c r="J36" s="39"/>
      <c r="K36" s="39"/>
      <c r="L36" s="39"/>
      <c r="M36" s="39"/>
      <c r="N36" s="58"/>
      <c r="O36" s="86"/>
      <c r="P36" s="91"/>
      <c r="Q36" s="58"/>
    </row>
    <row r="37" spans="1:113" s="87" customFormat="1" ht="43.2" x14ac:dyDescent="0.3">
      <c r="A37" s="85">
        <f>A35+1</f>
        <v>16</v>
      </c>
      <c r="B37" s="25" t="s">
        <v>71</v>
      </c>
      <c r="C37" s="39"/>
      <c r="D37" s="39"/>
      <c r="E37" s="39"/>
      <c r="F37" s="39"/>
      <c r="G37" s="39"/>
      <c r="H37" s="39"/>
      <c r="I37" s="39"/>
      <c r="J37" s="39"/>
      <c r="K37" s="39"/>
      <c r="L37" s="39"/>
      <c r="M37" s="39"/>
      <c r="N37" s="58">
        <v>550</v>
      </c>
      <c r="O37" s="86" t="s">
        <v>196</v>
      </c>
      <c r="P37" s="91"/>
      <c r="Q37" s="58"/>
    </row>
    <row r="38" spans="1:113" s="87" customFormat="1" x14ac:dyDescent="0.3">
      <c r="A38" s="85"/>
      <c r="B38" s="25"/>
      <c r="C38" s="39"/>
      <c r="D38" s="39"/>
      <c r="E38" s="39"/>
      <c r="F38" s="39"/>
      <c r="G38" s="39"/>
      <c r="H38" s="39"/>
      <c r="I38" s="39"/>
      <c r="J38" s="39"/>
      <c r="K38" s="39"/>
      <c r="L38" s="39"/>
      <c r="M38" s="39"/>
      <c r="N38" s="58"/>
      <c r="O38" s="86"/>
      <c r="P38" s="91"/>
      <c r="Q38" s="58"/>
    </row>
    <row r="39" spans="1:113" s="90" customFormat="1" ht="31.2" x14ac:dyDescent="0.3">
      <c r="A39" s="85"/>
      <c r="B39" s="37" t="s">
        <v>72</v>
      </c>
      <c r="C39" s="38"/>
      <c r="D39" s="38"/>
      <c r="E39" s="38"/>
      <c r="F39" s="38"/>
      <c r="G39" s="38"/>
      <c r="H39" s="38"/>
      <c r="I39" s="38"/>
      <c r="J39" s="38"/>
      <c r="K39" s="38"/>
      <c r="L39" s="38"/>
      <c r="M39" s="38"/>
      <c r="N39" s="55"/>
      <c r="O39" s="88"/>
      <c r="P39" s="55"/>
      <c r="Q39" s="55"/>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row>
    <row r="40" spans="1:113" s="89" customFormat="1" ht="15.6" x14ac:dyDescent="0.3">
      <c r="A40" s="85"/>
      <c r="B40" s="83" t="s">
        <v>73</v>
      </c>
      <c r="C40" s="40"/>
      <c r="D40" s="40"/>
      <c r="E40" s="40"/>
      <c r="F40" s="40"/>
      <c r="G40" s="40"/>
      <c r="H40" s="40"/>
      <c r="I40" s="40"/>
      <c r="J40" s="40"/>
      <c r="K40" s="40"/>
      <c r="L40" s="40"/>
      <c r="M40" s="40"/>
      <c r="N40" s="57"/>
      <c r="O40" s="92"/>
      <c r="P40" s="57"/>
      <c r="Q40" s="57"/>
    </row>
    <row r="41" spans="1:113" s="89" customFormat="1" ht="57.6" x14ac:dyDescent="0.3">
      <c r="A41" s="85">
        <f>+A37+1</f>
        <v>17</v>
      </c>
      <c r="B41" s="25" t="s">
        <v>74</v>
      </c>
      <c r="C41" s="41">
        <v>125</v>
      </c>
      <c r="D41" s="36">
        <v>25</v>
      </c>
      <c r="E41" s="36">
        <v>10</v>
      </c>
      <c r="F41" s="36">
        <v>15</v>
      </c>
      <c r="G41" s="36">
        <v>10</v>
      </c>
      <c r="H41" s="36">
        <v>20</v>
      </c>
      <c r="I41" s="36">
        <v>14</v>
      </c>
      <c r="J41" s="36">
        <v>68</v>
      </c>
      <c r="K41" s="36">
        <v>16</v>
      </c>
      <c r="L41" s="36">
        <v>16</v>
      </c>
      <c r="M41" s="36">
        <v>350</v>
      </c>
      <c r="N41" s="58">
        <f>SUM(C41:M41)</f>
        <v>669</v>
      </c>
      <c r="O41" s="86" t="s">
        <v>33</v>
      </c>
      <c r="P41" s="58"/>
      <c r="Q41" s="58"/>
    </row>
    <row r="42" spans="1:113" s="89" customFormat="1" x14ac:dyDescent="0.3">
      <c r="A42" s="85"/>
      <c r="B42" s="25"/>
      <c r="C42" s="41"/>
      <c r="D42" s="36"/>
      <c r="E42" s="36"/>
      <c r="F42" s="36"/>
      <c r="G42" s="36"/>
      <c r="H42" s="36"/>
      <c r="I42" s="36"/>
      <c r="J42" s="36"/>
      <c r="K42" s="36"/>
      <c r="L42" s="36"/>
      <c r="M42" s="36"/>
      <c r="N42" s="58"/>
      <c r="O42" s="86"/>
      <c r="P42" s="58"/>
      <c r="Q42" s="58"/>
    </row>
    <row r="43" spans="1:113" s="89" customFormat="1" ht="57.6" x14ac:dyDescent="0.3">
      <c r="A43" s="85">
        <f>A41+1</f>
        <v>18</v>
      </c>
      <c r="B43" s="25" t="s">
        <v>75</v>
      </c>
      <c r="C43" s="41">
        <v>190</v>
      </c>
      <c r="D43" s="36">
        <v>20</v>
      </c>
      <c r="E43" s="36">
        <v>8</v>
      </c>
      <c r="F43" s="36">
        <v>20</v>
      </c>
      <c r="G43" s="36">
        <v>10</v>
      </c>
      <c r="H43" s="36">
        <f>8*2</f>
        <v>16</v>
      </c>
      <c r="I43" s="36">
        <v>24</v>
      </c>
      <c r="J43" s="36">
        <v>130</v>
      </c>
      <c r="K43" s="36">
        <v>24</v>
      </c>
      <c r="L43" s="36">
        <v>24</v>
      </c>
      <c r="M43" s="36">
        <v>731</v>
      </c>
      <c r="N43" s="58">
        <f>SUM(C43:M43)</f>
        <v>1197</v>
      </c>
      <c r="O43" s="86" t="s">
        <v>33</v>
      </c>
      <c r="P43" s="58"/>
      <c r="Q43" s="58"/>
    </row>
    <row r="44" spans="1:113" s="89" customFormat="1" x14ac:dyDescent="0.3">
      <c r="A44" s="85"/>
      <c r="B44" s="25"/>
      <c r="C44" s="41"/>
      <c r="D44" s="36"/>
      <c r="E44" s="36"/>
      <c r="F44" s="36"/>
      <c r="G44" s="36"/>
      <c r="H44" s="36"/>
      <c r="I44" s="36"/>
      <c r="J44" s="36"/>
      <c r="K44" s="36"/>
      <c r="L44" s="36"/>
      <c r="M44" s="36"/>
      <c r="N44" s="58"/>
      <c r="O44" s="86"/>
      <c r="P44" s="58"/>
      <c r="Q44" s="58"/>
    </row>
    <row r="45" spans="1:113" s="89" customFormat="1" ht="57.6" x14ac:dyDescent="0.3">
      <c r="A45" s="85">
        <f>A43+1</f>
        <v>19</v>
      </c>
      <c r="B45" s="25" t="s">
        <v>76</v>
      </c>
      <c r="C45" s="41">
        <v>1</v>
      </c>
      <c r="D45" s="36">
        <v>1</v>
      </c>
      <c r="E45" s="36">
        <v>1</v>
      </c>
      <c r="F45" s="36">
        <v>1</v>
      </c>
      <c r="G45" s="36">
        <v>20</v>
      </c>
      <c r="H45" s="36">
        <v>1</v>
      </c>
      <c r="I45" s="36">
        <v>20</v>
      </c>
      <c r="J45" s="36">
        <v>1</v>
      </c>
      <c r="K45" s="36">
        <v>20</v>
      </c>
      <c r="L45" s="36">
        <v>20</v>
      </c>
      <c r="M45" s="36">
        <v>0</v>
      </c>
      <c r="N45" s="58">
        <f>SUM(C45:M45)</f>
        <v>86</v>
      </c>
      <c r="O45" s="86" t="s">
        <v>33</v>
      </c>
      <c r="P45" s="58"/>
      <c r="Q45" s="58"/>
    </row>
    <row r="46" spans="1:113" s="89" customFormat="1" x14ac:dyDescent="0.3">
      <c r="A46" s="85"/>
      <c r="B46" s="25"/>
      <c r="C46" s="41"/>
      <c r="D46" s="36"/>
      <c r="E46" s="36"/>
      <c r="F46" s="36"/>
      <c r="G46" s="36"/>
      <c r="H46" s="36"/>
      <c r="I46" s="36"/>
      <c r="J46" s="36"/>
      <c r="K46" s="36"/>
      <c r="L46" s="36"/>
      <c r="M46" s="36"/>
      <c r="N46" s="58"/>
      <c r="O46" s="86"/>
      <c r="P46" s="58"/>
      <c r="Q46" s="58"/>
    </row>
    <row r="47" spans="1:113" s="89" customFormat="1" ht="57.6" x14ac:dyDescent="0.3">
      <c r="A47" s="85">
        <f>A45+1</f>
        <v>20</v>
      </c>
      <c r="B47" s="25" t="s">
        <v>77</v>
      </c>
      <c r="C47" s="41">
        <v>1</v>
      </c>
      <c r="D47" s="36">
        <v>1</v>
      </c>
      <c r="E47" s="36">
        <v>1</v>
      </c>
      <c r="F47" s="36">
        <v>1</v>
      </c>
      <c r="G47" s="36">
        <v>30</v>
      </c>
      <c r="H47" s="36">
        <v>1</v>
      </c>
      <c r="I47" s="36">
        <v>30</v>
      </c>
      <c r="J47" s="36">
        <v>1</v>
      </c>
      <c r="K47" s="36">
        <v>36</v>
      </c>
      <c r="L47" s="36">
        <v>30</v>
      </c>
      <c r="M47" s="36">
        <v>0</v>
      </c>
      <c r="N47" s="58">
        <f>SUM(C47:M47)</f>
        <v>132</v>
      </c>
      <c r="O47" s="86" t="s">
        <v>33</v>
      </c>
      <c r="P47" s="58"/>
      <c r="Q47" s="58"/>
    </row>
    <row r="48" spans="1:113" s="89" customFormat="1" x14ac:dyDescent="0.3">
      <c r="A48" s="85"/>
      <c r="B48" s="83" t="s">
        <v>78</v>
      </c>
      <c r="C48" s="40"/>
      <c r="D48" s="40"/>
      <c r="E48" s="40"/>
      <c r="F48" s="40"/>
      <c r="G48" s="40"/>
      <c r="H48" s="40"/>
      <c r="I48" s="40"/>
      <c r="J48" s="40"/>
      <c r="K48" s="40"/>
      <c r="L48" s="40"/>
      <c r="M48" s="40"/>
      <c r="N48" s="58"/>
      <c r="O48" s="86"/>
      <c r="P48" s="58"/>
      <c r="Q48" s="58"/>
    </row>
    <row r="49" spans="1:17" s="87" customFormat="1" ht="28.8" x14ac:dyDescent="0.3">
      <c r="A49" s="85">
        <f>+A47+1</f>
        <v>21</v>
      </c>
      <c r="B49" s="25" t="s">
        <v>79</v>
      </c>
      <c r="C49" s="42">
        <f>80*6</f>
        <v>480</v>
      </c>
      <c r="D49" s="36">
        <v>195</v>
      </c>
      <c r="E49" s="36">
        <v>225</v>
      </c>
      <c r="F49" s="36">
        <v>210</v>
      </c>
      <c r="G49" s="36">
        <v>450</v>
      </c>
      <c r="H49" s="36">
        <f>145*2</f>
        <v>290</v>
      </c>
      <c r="I49" s="36">
        <f>12*105</f>
        <v>1260</v>
      </c>
      <c r="J49" s="36">
        <f>120*8</f>
        <v>960</v>
      </c>
      <c r="K49" s="36">
        <f>12*135</f>
        <v>1620</v>
      </c>
      <c r="L49" s="36">
        <f>12*115</f>
        <v>1380</v>
      </c>
      <c r="M49" s="36">
        <f>24*95</f>
        <v>2280</v>
      </c>
      <c r="N49" s="58">
        <f>SUM(C49:M49)</f>
        <v>9350</v>
      </c>
      <c r="O49" s="86" t="s">
        <v>196</v>
      </c>
      <c r="P49" s="58"/>
      <c r="Q49" s="58"/>
    </row>
    <row r="50" spans="1:17" s="87" customFormat="1" x14ac:dyDescent="0.3">
      <c r="A50" s="85"/>
      <c r="B50" s="25"/>
      <c r="C50" s="42"/>
      <c r="D50" s="36"/>
      <c r="E50" s="36"/>
      <c r="F50" s="36"/>
      <c r="G50" s="36"/>
      <c r="H50" s="36"/>
      <c r="I50" s="36"/>
      <c r="J50" s="36"/>
      <c r="K50" s="36"/>
      <c r="L50" s="36"/>
      <c r="M50" s="36"/>
      <c r="N50" s="58"/>
      <c r="O50" s="86"/>
      <c r="P50" s="58"/>
      <c r="Q50" s="58"/>
    </row>
    <row r="51" spans="1:17" s="87" customFormat="1" ht="28.8" x14ac:dyDescent="0.3">
      <c r="A51" s="85">
        <f>A49+1</f>
        <v>22</v>
      </c>
      <c r="B51" s="25" t="s">
        <v>80</v>
      </c>
      <c r="C51" s="36">
        <f>95*6</f>
        <v>570</v>
      </c>
      <c r="D51" s="36">
        <v>350</v>
      </c>
      <c r="E51" s="36">
        <v>378</v>
      </c>
      <c r="F51" s="36">
        <v>450</v>
      </c>
      <c r="G51" s="36">
        <v>650</v>
      </c>
      <c r="H51" s="36">
        <v>360</v>
      </c>
      <c r="I51" s="36">
        <v>1450</v>
      </c>
      <c r="J51" s="36">
        <f>150*8</f>
        <v>1200</v>
      </c>
      <c r="K51" s="36">
        <v>1845</v>
      </c>
      <c r="L51" s="36">
        <f>12*165</f>
        <v>1980</v>
      </c>
      <c r="M51" s="36">
        <f>24*125</f>
        <v>3000</v>
      </c>
      <c r="N51" s="58">
        <f>SUM(C51:M51)</f>
        <v>12233</v>
      </c>
      <c r="O51" s="86" t="s">
        <v>196</v>
      </c>
      <c r="P51" s="58"/>
      <c r="Q51" s="58"/>
    </row>
    <row r="52" spans="1:17" s="87" customFormat="1" x14ac:dyDescent="0.3">
      <c r="A52" s="85"/>
      <c r="B52" s="25"/>
      <c r="C52" s="36"/>
      <c r="D52" s="36"/>
      <c r="E52" s="36"/>
      <c r="F52" s="36"/>
      <c r="G52" s="36"/>
      <c r="H52" s="36"/>
      <c r="I52" s="36"/>
      <c r="J52" s="36"/>
      <c r="K52" s="36"/>
      <c r="L52" s="36"/>
      <c r="M52" s="36"/>
      <c r="N52" s="58"/>
      <c r="O52" s="86"/>
      <c r="P52" s="58"/>
      <c r="Q52" s="58"/>
    </row>
    <row r="53" spans="1:17" s="87" customFormat="1" ht="28.8" x14ac:dyDescent="0.3">
      <c r="A53" s="85">
        <f>A51+1</f>
        <v>23</v>
      </c>
      <c r="B53" s="25" t="s">
        <v>81</v>
      </c>
      <c r="C53" s="36">
        <v>590</v>
      </c>
      <c r="D53" s="36">
        <v>358</v>
      </c>
      <c r="E53" s="36">
        <v>360</v>
      </c>
      <c r="F53" s="36">
        <v>390</v>
      </c>
      <c r="G53" s="36">
        <v>750</v>
      </c>
      <c r="H53" s="36">
        <v>1050</v>
      </c>
      <c r="I53" s="36">
        <v>880</v>
      </c>
      <c r="J53" s="36">
        <v>730</v>
      </c>
      <c r="K53" s="36">
        <v>750</v>
      </c>
      <c r="L53" s="36">
        <v>790</v>
      </c>
      <c r="M53" s="36">
        <v>350</v>
      </c>
      <c r="N53" s="58">
        <f>SUM(C53:M53)</f>
        <v>6998</v>
      </c>
      <c r="O53" s="86" t="s">
        <v>196</v>
      </c>
      <c r="P53" s="58"/>
      <c r="Q53" s="58"/>
    </row>
    <row r="54" spans="1:17" s="87" customFormat="1" x14ac:dyDescent="0.3">
      <c r="A54" s="85"/>
      <c r="B54" s="25"/>
      <c r="C54" s="36"/>
      <c r="D54" s="36"/>
      <c r="E54" s="36"/>
      <c r="F54" s="36"/>
      <c r="G54" s="36"/>
      <c r="H54" s="36"/>
      <c r="I54" s="36"/>
      <c r="J54" s="36"/>
      <c r="K54" s="36"/>
      <c r="L54" s="36"/>
      <c r="M54" s="36"/>
      <c r="N54" s="58"/>
      <c r="O54" s="86"/>
      <c r="P54" s="58"/>
      <c r="Q54" s="58"/>
    </row>
    <row r="55" spans="1:17" s="87" customFormat="1" ht="28.8" x14ac:dyDescent="0.3">
      <c r="A55" s="85">
        <f>A53+1</f>
        <v>24</v>
      </c>
      <c r="B55" s="25" t="s">
        <v>82</v>
      </c>
      <c r="C55" s="36"/>
      <c r="D55" s="36"/>
      <c r="E55" s="36"/>
      <c r="F55" s="36"/>
      <c r="G55" s="36"/>
      <c r="H55" s="36"/>
      <c r="I55" s="36"/>
      <c r="J55" s="36"/>
      <c r="K55" s="36"/>
      <c r="L55" s="36"/>
      <c r="M55" s="36"/>
      <c r="N55" s="58">
        <v>550</v>
      </c>
      <c r="O55" s="86" t="s">
        <v>196</v>
      </c>
      <c r="P55" s="58"/>
      <c r="Q55" s="58"/>
    </row>
    <row r="56" spans="1:17" s="87" customFormat="1" x14ac:dyDescent="0.3">
      <c r="A56" s="85"/>
      <c r="B56" s="25"/>
      <c r="C56" s="36"/>
      <c r="D56" s="36"/>
      <c r="E56" s="36"/>
      <c r="F56" s="36"/>
      <c r="G56" s="36"/>
      <c r="H56" s="36"/>
      <c r="I56" s="36"/>
      <c r="J56" s="36"/>
      <c r="K56" s="36"/>
      <c r="L56" s="36"/>
      <c r="M56" s="36"/>
      <c r="N56" s="58"/>
      <c r="O56" s="86"/>
      <c r="P56" s="58"/>
      <c r="Q56" s="58"/>
    </row>
    <row r="57" spans="1:17" s="87" customFormat="1" ht="28.8" x14ac:dyDescent="0.3">
      <c r="A57" s="85">
        <f>A55+1</f>
        <v>25</v>
      </c>
      <c r="B57" s="25" t="s">
        <v>83</v>
      </c>
      <c r="C57" s="36"/>
      <c r="D57" s="36"/>
      <c r="E57" s="36"/>
      <c r="F57" s="36"/>
      <c r="G57" s="36"/>
      <c r="H57" s="36"/>
      <c r="I57" s="36"/>
      <c r="J57" s="36"/>
      <c r="K57" s="36"/>
      <c r="L57" s="36"/>
      <c r="M57" s="36"/>
      <c r="N57" s="58">
        <v>650</v>
      </c>
      <c r="O57" s="86" t="s">
        <v>196</v>
      </c>
      <c r="P57" s="58"/>
      <c r="Q57" s="58"/>
    </row>
    <row r="58" spans="1:17" s="87" customFormat="1" x14ac:dyDescent="0.3">
      <c r="A58" s="85"/>
      <c r="B58" s="25"/>
      <c r="C58" s="36"/>
      <c r="D58" s="36"/>
      <c r="E58" s="36"/>
      <c r="F58" s="36"/>
      <c r="G58" s="36"/>
      <c r="H58" s="36"/>
      <c r="I58" s="36"/>
      <c r="J58" s="36"/>
      <c r="K58" s="36"/>
      <c r="L58" s="36"/>
      <c r="M58" s="36"/>
      <c r="N58" s="58"/>
      <c r="O58" s="86"/>
      <c r="P58" s="58"/>
      <c r="Q58" s="58"/>
    </row>
    <row r="59" spans="1:17" s="87" customFormat="1" ht="43.2" x14ac:dyDescent="0.3">
      <c r="A59" s="85">
        <f>A57+1</f>
        <v>26</v>
      </c>
      <c r="B59" s="25" t="s">
        <v>84</v>
      </c>
      <c r="C59" s="36">
        <v>18</v>
      </c>
      <c r="D59" s="36">
        <v>3</v>
      </c>
      <c r="E59" s="36">
        <v>1</v>
      </c>
      <c r="F59" s="36">
        <v>2</v>
      </c>
      <c r="G59" s="36">
        <v>2</v>
      </c>
      <c r="H59" s="36">
        <v>2</v>
      </c>
      <c r="I59" s="36">
        <v>10</v>
      </c>
      <c r="J59" s="36">
        <v>16</v>
      </c>
      <c r="K59" s="36">
        <v>2</v>
      </c>
      <c r="L59" s="36">
        <v>10</v>
      </c>
      <c r="M59" s="36">
        <v>0</v>
      </c>
      <c r="N59" s="58">
        <f t="shared" ref="N59:N93" si="0">SUM(C59:M59)</f>
        <v>66</v>
      </c>
      <c r="O59" s="86" t="s">
        <v>33</v>
      </c>
      <c r="P59" s="58"/>
      <c r="Q59" s="58"/>
    </row>
    <row r="60" spans="1:17" s="87" customFormat="1" x14ac:dyDescent="0.3">
      <c r="A60" s="85"/>
      <c r="B60" s="25"/>
      <c r="C60" s="36"/>
      <c r="D60" s="36"/>
      <c r="E60" s="36"/>
      <c r="F60" s="36"/>
      <c r="G60" s="36"/>
      <c r="H60" s="36"/>
      <c r="I60" s="36"/>
      <c r="J60" s="36"/>
      <c r="K60" s="36"/>
      <c r="L60" s="36"/>
      <c r="M60" s="36"/>
      <c r="N60" s="58"/>
      <c r="O60" s="86"/>
      <c r="P60" s="58"/>
      <c r="Q60" s="58"/>
    </row>
    <row r="61" spans="1:17" s="87" customFormat="1" ht="43.2" x14ac:dyDescent="0.3">
      <c r="A61" s="85">
        <f>A59+1</f>
        <v>27</v>
      </c>
      <c r="B61" s="25" t="s">
        <v>85</v>
      </c>
      <c r="C61" s="36">
        <v>18</v>
      </c>
      <c r="D61" s="36">
        <v>3</v>
      </c>
      <c r="E61" s="36">
        <v>1</v>
      </c>
      <c r="F61" s="36">
        <v>2</v>
      </c>
      <c r="G61" s="36">
        <v>2</v>
      </c>
      <c r="H61" s="36">
        <v>2</v>
      </c>
      <c r="I61" s="36">
        <v>10</v>
      </c>
      <c r="J61" s="36">
        <v>16</v>
      </c>
      <c r="K61" s="36">
        <v>2</v>
      </c>
      <c r="L61" s="36">
        <v>10</v>
      </c>
      <c r="M61" s="36">
        <v>0</v>
      </c>
      <c r="N61" s="58">
        <f t="shared" si="0"/>
        <v>66</v>
      </c>
      <c r="O61" s="86" t="s">
        <v>33</v>
      </c>
      <c r="P61" s="58"/>
      <c r="Q61" s="58"/>
    </row>
    <row r="62" spans="1:17" s="87" customFormat="1" x14ac:dyDescent="0.3">
      <c r="A62" s="85"/>
      <c r="B62" s="25"/>
      <c r="C62" s="36"/>
      <c r="D62" s="36"/>
      <c r="E62" s="36"/>
      <c r="F62" s="36"/>
      <c r="G62" s="36"/>
      <c r="H62" s="36"/>
      <c r="I62" s="36"/>
      <c r="J62" s="36"/>
      <c r="K62" s="36"/>
      <c r="L62" s="36"/>
      <c r="M62" s="36"/>
      <c r="N62" s="58"/>
      <c r="O62" s="86"/>
      <c r="P62" s="58"/>
      <c r="Q62" s="58"/>
    </row>
    <row r="63" spans="1:17" s="87" customFormat="1" ht="43.2" x14ac:dyDescent="0.3">
      <c r="A63" s="85">
        <f>A61+1</f>
        <v>28</v>
      </c>
      <c r="B63" s="25" t="s">
        <v>86</v>
      </c>
      <c r="C63" s="36">
        <v>25</v>
      </c>
      <c r="D63" s="36">
        <v>20</v>
      </c>
      <c r="E63" s="36">
        <v>10</v>
      </c>
      <c r="F63" s="36">
        <v>17</v>
      </c>
      <c r="G63" s="36">
        <v>25</v>
      </c>
      <c r="H63" s="36">
        <v>20</v>
      </c>
      <c r="I63" s="36">
        <v>10</v>
      </c>
      <c r="J63" s="36">
        <v>17</v>
      </c>
      <c r="K63" s="36">
        <v>10</v>
      </c>
      <c r="L63" s="36">
        <v>17</v>
      </c>
      <c r="M63" s="36">
        <v>25</v>
      </c>
      <c r="N63" s="58">
        <f t="shared" si="0"/>
        <v>196</v>
      </c>
      <c r="O63" s="86" t="s">
        <v>33</v>
      </c>
      <c r="P63" s="58"/>
      <c r="Q63" s="58"/>
    </row>
    <row r="64" spans="1:17" s="87" customFormat="1" x14ac:dyDescent="0.3">
      <c r="A64" s="85"/>
      <c r="B64" s="25"/>
      <c r="C64" s="36"/>
      <c r="D64" s="36"/>
      <c r="E64" s="36"/>
      <c r="F64" s="36"/>
      <c r="G64" s="36"/>
      <c r="H64" s="36"/>
      <c r="I64" s="36"/>
      <c r="J64" s="36"/>
      <c r="K64" s="36"/>
      <c r="L64" s="36"/>
      <c r="M64" s="36"/>
      <c r="N64" s="58"/>
      <c r="O64" s="86"/>
      <c r="P64" s="58"/>
      <c r="Q64" s="58"/>
    </row>
    <row r="65" spans="1:17" s="87" customFormat="1" ht="43.2" x14ac:dyDescent="0.3">
      <c r="A65" s="85">
        <f>A63+1</f>
        <v>29</v>
      </c>
      <c r="B65" s="25" t="s">
        <v>87</v>
      </c>
      <c r="C65" s="36">
        <v>16</v>
      </c>
      <c r="D65" s="36">
        <v>6</v>
      </c>
      <c r="E65" s="36">
        <v>6</v>
      </c>
      <c r="F65" s="36">
        <v>6</v>
      </c>
      <c r="G65" s="36">
        <v>14</v>
      </c>
      <c r="H65" s="36">
        <v>10</v>
      </c>
      <c r="I65" s="36">
        <v>12</v>
      </c>
      <c r="J65" s="36">
        <f>5*8</f>
        <v>40</v>
      </c>
      <c r="K65" s="36">
        <v>12</v>
      </c>
      <c r="L65" s="36">
        <v>10</v>
      </c>
      <c r="M65" s="36">
        <v>25</v>
      </c>
      <c r="N65" s="58">
        <f t="shared" si="0"/>
        <v>157</v>
      </c>
      <c r="O65" s="86" t="s">
        <v>33</v>
      </c>
      <c r="P65" s="58"/>
      <c r="Q65" s="58"/>
    </row>
    <row r="66" spans="1:17" s="87" customFormat="1" x14ac:dyDescent="0.3">
      <c r="A66" s="85"/>
      <c r="B66" s="25"/>
      <c r="C66" s="36"/>
      <c r="D66" s="36"/>
      <c r="E66" s="36"/>
      <c r="F66" s="36"/>
      <c r="G66" s="36"/>
      <c r="H66" s="36"/>
      <c r="I66" s="36"/>
      <c r="J66" s="36"/>
      <c r="K66" s="36"/>
      <c r="L66" s="36"/>
      <c r="M66" s="36"/>
      <c r="N66" s="58"/>
      <c r="O66" s="86"/>
      <c r="P66" s="58"/>
      <c r="Q66" s="58"/>
    </row>
    <row r="67" spans="1:17" s="87" customFormat="1" ht="43.2" x14ac:dyDescent="0.3">
      <c r="A67" s="85">
        <f>A65+1</f>
        <v>30</v>
      </c>
      <c r="B67" s="25" t="s">
        <v>88</v>
      </c>
      <c r="C67" s="36">
        <f>6*6</f>
        <v>36</v>
      </c>
      <c r="D67" s="36">
        <v>4</v>
      </c>
      <c r="E67" s="36">
        <v>3</v>
      </c>
      <c r="F67" s="36">
        <v>5</v>
      </c>
      <c r="G67" s="36">
        <v>8</v>
      </c>
      <c r="H67" s="36">
        <v>4</v>
      </c>
      <c r="I67" s="36">
        <f>20*2</f>
        <v>40</v>
      </c>
      <c r="J67" s="36">
        <f>4*8</f>
        <v>32</v>
      </c>
      <c r="K67" s="36">
        <v>6</v>
      </c>
      <c r="L67" s="36">
        <v>40</v>
      </c>
      <c r="M67" s="36">
        <v>70</v>
      </c>
      <c r="N67" s="58">
        <f t="shared" si="0"/>
        <v>248</v>
      </c>
      <c r="O67" s="86" t="s">
        <v>33</v>
      </c>
      <c r="P67" s="58"/>
      <c r="Q67" s="58"/>
    </row>
    <row r="68" spans="1:17" s="87" customFormat="1" x14ac:dyDescent="0.3">
      <c r="A68" s="85"/>
      <c r="B68" s="25"/>
      <c r="C68" s="36"/>
      <c r="D68" s="36"/>
      <c r="E68" s="36"/>
      <c r="F68" s="36"/>
      <c r="G68" s="36"/>
      <c r="H68" s="36"/>
      <c r="I68" s="36"/>
      <c r="J68" s="36"/>
      <c r="K68" s="36"/>
      <c r="L68" s="36"/>
      <c r="M68" s="36"/>
      <c r="N68" s="58"/>
      <c r="O68" s="86"/>
      <c r="P68" s="58"/>
      <c r="Q68" s="58"/>
    </row>
    <row r="69" spans="1:17" s="87" customFormat="1" ht="43.2" x14ac:dyDescent="0.3">
      <c r="A69" s="85">
        <f>A67+1</f>
        <v>31</v>
      </c>
      <c r="B69" s="25" t="s">
        <v>89</v>
      </c>
      <c r="C69" s="36">
        <v>1</v>
      </c>
      <c r="D69" s="36">
        <v>1</v>
      </c>
      <c r="E69" s="36">
        <v>1</v>
      </c>
      <c r="F69" s="36">
        <v>1</v>
      </c>
      <c r="G69" s="36">
        <v>3</v>
      </c>
      <c r="H69" s="36">
        <v>1</v>
      </c>
      <c r="I69" s="36">
        <v>3</v>
      </c>
      <c r="J69" s="36">
        <v>1</v>
      </c>
      <c r="K69" s="36">
        <v>3</v>
      </c>
      <c r="L69" s="36">
        <v>3</v>
      </c>
      <c r="M69" s="36">
        <v>30</v>
      </c>
      <c r="N69" s="58">
        <f t="shared" si="0"/>
        <v>48</v>
      </c>
      <c r="O69" s="86" t="s">
        <v>33</v>
      </c>
      <c r="P69" s="58"/>
      <c r="Q69" s="58"/>
    </row>
    <row r="70" spans="1:17" s="87" customFormat="1" x14ac:dyDescent="0.3">
      <c r="A70" s="85"/>
      <c r="B70" s="25"/>
      <c r="C70" s="36"/>
      <c r="D70" s="36"/>
      <c r="E70" s="36"/>
      <c r="F70" s="36"/>
      <c r="G70" s="36"/>
      <c r="H70" s="36"/>
      <c r="I70" s="36"/>
      <c r="J70" s="36"/>
      <c r="K70" s="36"/>
      <c r="L70" s="36"/>
      <c r="M70" s="36"/>
      <c r="N70" s="58"/>
      <c r="O70" s="86"/>
      <c r="P70" s="58"/>
      <c r="Q70" s="58"/>
    </row>
    <row r="71" spans="1:17" s="87" customFormat="1" ht="43.2" x14ac:dyDescent="0.3">
      <c r="A71" s="85">
        <f>A69+1</f>
        <v>32</v>
      </c>
      <c r="B71" s="25" t="s">
        <v>90</v>
      </c>
      <c r="C71" s="36"/>
      <c r="D71" s="36"/>
      <c r="E71" s="36"/>
      <c r="F71" s="36"/>
      <c r="G71" s="36">
        <v>1</v>
      </c>
      <c r="H71" s="36"/>
      <c r="I71" s="36">
        <v>1</v>
      </c>
      <c r="J71" s="36"/>
      <c r="K71" s="36">
        <v>1</v>
      </c>
      <c r="L71" s="36">
        <v>1</v>
      </c>
      <c r="M71" s="36"/>
      <c r="N71" s="58">
        <f t="shared" si="0"/>
        <v>4</v>
      </c>
      <c r="O71" s="86" t="s">
        <v>33</v>
      </c>
      <c r="P71" s="58"/>
      <c r="Q71" s="58"/>
    </row>
    <row r="72" spans="1:17" s="87" customFormat="1" x14ac:dyDescent="0.3">
      <c r="A72" s="85"/>
      <c r="B72" s="25"/>
      <c r="C72" s="36"/>
      <c r="D72" s="36"/>
      <c r="E72" s="36"/>
      <c r="F72" s="36"/>
      <c r="G72" s="36"/>
      <c r="H72" s="36"/>
      <c r="I72" s="36"/>
      <c r="J72" s="36"/>
      <c r="K72" s="36"/>
      <c r="L72" s="36"/>
      <c r="M72" s="36"/>
      <c r="N72" s="58"/>
      <c r="O72" s="86"/>
      <c r="P72" s="58"/>
      <c r="Q72" s="58"/>
    </row>
    <row r="73" spans="1:17" s="87" customFormat="1" ht="28.8" x14ac:dyDescent="0.3">
      <c r="A73" s="85">
        <f>A71+1</f>
        <v>33</v>
      </c>
      <c r="B73" s="25" t="s">
        <v>91</v>
      </c>
      <c r="C73" s="36">
        <v>50</v>
      </c>
      <c r="D73" s="36">
        <v>15</v>
      </c>
      <c r="E73" s="36">
        <v>12</v>
      </c>
      <c r="F73" s="36">
        <v>10</v>
      </c>
      <c r="G73" s="36">
        <v>25</v>
      </c>
      <c r="H73" s="36">
        <v>10</v>
      </c>
      <c r="I73" s="36">
        <v>25</v>
      </c>
      <c r="J73" s="36">
        <v>50</v>
      </c>
      <c r="K73" s="36">
        <v>25</v>
      </c>
      <c r="L73" s="36">
        <v>25</v>
      </c>
      <c r="M73" s="36">
        <v>105</v>
      </c>
      <c r="N73" s="58">
        <f t="shared" si="0"/>
        <v>352</v>
      </c>
      <c r="O73" s="86" t="s">
        <v>33</v>
      </c>
      <c r="P73" s="58"/>
      <c r="Q73" s="58"/>
    </row>
    <row r="74" spans="1:17" s="87" customFormat="1" x14ac:dyDescent="0.3">
      <c r="A74" s="85"/>
      <c r="B74" s="25"/>
      <c r="C74" s="36"/>
      <c r="D74" s="36"/>
      <c r="E74" s="36"/>
      <c r="F74" s="36"/>
      <c r="G74" s="36"/>
      <c r="H74" s="36"/>
      <c r="I74" s="36"/>
      <c r="J74" s="36"/>
      <c r="K74" s="36"/>
      <c r="L74" s="36"/>
      <c r="M74" s="36"/>
      <c r="N74" s="58"/>
      <c r="O74" s="86"/>
      <c r="P74" s="58"/>
      <c r="Q74" s="58"/>
    </row>
    <row r="75" spans="1:17" s="87" customFormat="1" ht="28.8" x14ac:dyDescent="0.3">
      <c r="A75" s="85">
        <f>A73+1</f>
        <v>34</v>
      </c>
      <c r="B75" s="25" t="s">
        <v>92</v>
      </c>
      <c r="C75" s="36">
        <v>72</v>
      </c>
      <c r="D75" s="36">
        <v>8</v>
      </c>
      <c r="E75" s="36">
        <v>8</v>
      </c>
      <c r="F75" s="36">
        <v>6</v>
      </c>
      <c r="G75" s="36">
        <v>12</v>
      </c>
      <c r="H75" s="36">
        <v>10</v>
      </c>
      <c r="I75" s="36">
        <v>12</v>
      </c>
      <c r="J75" s="36">
        <v>56</v>
      </c>
      <c r="K75" s="36">
        <v>12</v>
      </c>
      <c r="L75" s="36">
        <v>12</v>
      </c>
      <c r="M75" s="36">
        <v>128</v>
      </c>
      <c r="N75" s="58">
        <f t="shared" si="0"/>
        <v>336</v>
      </c>
      <c r="O75" s="86" t="s">
        <v>33</v>
      </c>
      <c r="P75" s="58"/>
      <c r="Q75" s="58"/>
    </row>
    <row r="76" spans="1:17" s="87" customFormat="1" x14ac:dyDescent="0.3">
      <c r="A76" s="85"/>
      <c r="B76" s="25"/>
      <c r="C76" s="36"/>
      <c r="D76" s="36"/>
      <c r="E76" s="36"/>
      <c r="F76" s="36"/>
      <c r="G76" s="36"/>
      <c r="H76" s="36"/>
      <c r="I76" s="36"/>
      <c r="J76" s="36"/>
      <c r="K76" s="36"/>
      <c r="L76" s="36"/>
      <c r="M76" s="36"/>
      <c r="N76" s="58"/>
      <c r="O76" s="86"/>
      <c r="P76" s="58"/>
      <c r="Q76" s="58"/>
    </row>
    <row r="77" spans="1:17" s="87" customFormat="1" ht="28.8" x14ac:dyDescent="0.3">
      <c r="A77" s="85">
        <f>A75+1</f>
        <v>35</v>
      </c>
      <c r="B77" s="25" t="s">
        <v>93</v>
      </c>
      <c r="C77" s="36">
        <v>18</v>
      </c>
      <c r="D77" s="36">
        <v>3</v>
      </c>
      <c r="E77" s="36">
        <v>3</v>
      </c>
      <c r="F77" s="36">
        <v>3</v>
      </c>
      <c r="G77" s="36">
        <v>6</v>
      </c>
      <c r="H77" s="36">
        <v>8</v>
      </c>
      <c r="I77" s="36">
        <v>6</v>
      </c>
      <c r="J77" s="36">
        <v>24</v>
      </c>
      <c r="K77" s="36">
        <v>6</v>
      </c>
      <c r="L77" s="36">
        <v>6</v>
      </c>
      <c r="M77" s="36">
        <v>71</v>
      </c>
      <c r="N77" s="58">
        <f t="shared" si="0"/>
        <v>154</v>
      </c>
      <c r="O77" s="86" t="s">
        <v>33</v>
      </c>
      <c r="P77" s="58"/>
      <c r="Q77" s="58"/>
    </row>
    <row r="78" spans="1:17" s="87" customFormat="1" x14ac:dyDescent="0.3">
      <c r="A78" s="85"/>
      <c r="B78" s="25"/>
      <c r="C78" s="36"/>
      <c r="D78" s="36"/>
      <c r="E78" s="36"/>
      <c r="F78" s="36"/>
      <c r="G78" s="36"/>
      <c r="H78" s="36"/>
      <c r="I78" s="36"/>
      <c r="J78" s="36"/>
      <c r="K78" s="36"/>
      <c r="L78" s="36"/>
      <c r="M78" s="36"/>
      <c r="N78" s="58"/>
      <c r="O78" s="86"/>
      <c r="P78" s="58"/>
      <c r="Q78" s="58"/>
    </row>
    <row r="79" spans="1:17" s="87" customFormat="1" ht="28.8" x14ac:dyDescent="0.3">
      <c r="A79" s="85">
        <f>A77+1</f>
        <v>36</v>
      </c>
      <c r="B79" s="25" t="s">
        <v>94</v>
      </c>
      <c r="C79" s="36">
        <v>30</v>
      </c>
      <c r="D79" s="36">
        <v>5</v>
      </c>
      <c r="E79" s="36">
        <v>5</v>
      </c>
      <c r="F79" s="36">
        <v>5</v>
      </c>
      <c r="G79" s="36">
        <v>12</v>
      </c>
      <c r="H79" s="36">
        <v>8</v>
      </c>
      <c r="I79" s="36">
        <v>12</v>
      </c>
      <c r="J79" s="36">
        <v>36</v>
      </c>
      <c r="K79" s="36">
        <v>12</v>
      </c>
      <c r="L79" s="36">
        <v>12</v>
      </c>
      <c r="M79" s="36">
        <v>90</v>
      </c>
      <c r="N79" s="58">
        <f t="shared" si="0"/>
        <v>227</v>
      </c>
      <c r="O79" s="86" t="s">
        <v>33</v>
      </c>
      <c r="P79" s="58"/>
      <c r="Q79" s="58"/>
    </row>
    <row r="80" spans="1:17" s="87" customFormat="1" x14ac:dyDescent="0.3">
      <c r="A80" s="85"/>
      <c r="B80" s="25"/>
      <c r="C80" s="36"/>
      <c r="D80" s="36"/>
      <c r="E80" s="36"/>
      <c r="F80" s="36"/>
      <c r="G80" s="36"/>
      <c r="H80" s="36"/>
      <c r="I80" s="36"/>
      <c r="J80" s="36"/>
      <c r="K80" s="36"/>
      <c r="L80" s="36"/>
      <c r="M80" s="36"/>
      <c r="N80" s="58"/>
      <c r="O80" s="86"/>
      <c r="P80" s="58"/>
      <c r="Q80" s="58"/>
    </row>
    <row r="81" spans="1:113" s="87" customFormat="1" ht="28.8" x14ac:dyDescent="0.3">
      <c r="A81" s="85">
        <f>A79+1</f>
        <v>37</v>
      </c>
      <c r="B81" s="25" t="s">
        <v>95</v>
      </c>
      <c r="C81" s="36">
        <v>15</v>
      </c>
      <c r="D81" s="36">
        <v>3</v>
      </c>
      <c r="E81" s="36">
        <v>3</v>
      </c>
      <c r="F81" s="36">
        <v>3</v>
      </c>
      <c r="G81" s="36">
        <v>6</v>
      </c>
      <c r="H81" s="36">
        <v>6</v>
      </c>
      <c r="I81" s="36">
        <v>6</v>
      </c>
      <c r="J81" s="36">
        <v>8</v>
      </c>
      <c r="K81" s="36">
        <v>6</v>
      </c>
      <c r="L81" s="36">
        <v>6</v>
      </c>
      <c r="M81" s="36">
        <v>90</v>
      </c>
      <c r="N81" s="58">
        <f t="shared" si="0"/>
        <v>152</v>
      </c>
      <c r="O81" s="86" t="s">
        <v>33</v>
      </c>
      <c r="P81" s="58"/>
      <c r="Q81" s="58"/>
    </row>
    <row r="82" spans="1:113" s="87" customFormat="1" x14ac:dyDescent="0.3">
      <c r="A82" s="85"/>
      <c r="B82" s="25"/>
      <c r="C82" s="36"/>
      <c r="D82" s="36"/>
      <c r="E82" s="36"/>
      <c r="F82" s="36"/>
      <c r="G82" s="36"/>
      <c r="H82" s="36"/>
      <c r="I82" s="36"/>
      <c r="J82" s="36"/>
      <c r="K82" s="36"/>
      <c r="L82" s="36"/>
      <c r="M82" s="36"/>
      <c r="N82" s="58"/>
      <c r="O82" s="86"/>
      <c r="P82" s="58"/>
      <c r="Q82" s="58"/>
    </row>
    <row r="83" spans="1:113" s="87" customFormat="1" ht="28.8" x14ac:dyDescent="0.3">
      <c r="A83" s="85">
        <f>A81+1</f>
        <v>38</v>
      </c>
      <c r="B83" s="25" t="s">
        <v>96</v>
      </c>
      <c r="C83" s="36">
        <v>12</v>
      </c>
      <c r="D83" s="36">
        <v>2</v>
      </c>
      <c r="E83" s="36">
        <v>2</v>
      </c>
      <c r="F83" s="36">
        <v>2</v>
      </c>
      <c r="G83" s="36">
        <v>4</v>
      </c>
      <c r="H83" s="36">
        <v>2</v>
      </c>
      <c r="I83" s="36">
        <v>4</v>
      </c>
      <c r="J83" s="36">
        <v>8</v>
      </c>
      <c r="K83" s="36">
        <v>4</v>
      </c>
      <c r="L83" s="36">
        <v>4</v>
      </c>
      <c r="M83" s="36">
        <v>50</v>
      </c>
      <c r="N83" s="58">
        <f t="shared" si="0"/>
        <v>94</v>
      </c>
      <c r="O83" s="86" t="s">
        <v>33</v>
      </c>
      <c r="P83" s="58"/>
      <c r="Q83" s="58"/>
    </row>
    <row r="84" spans="1:113" s="87" customFormat="1" x14ac:dyDescent="0.3">
      <c r="A84" s="85"/>
      <c r="B84" s="25"/>
      <c r="C84" s="36"/>
      <c r="D84" s="36"/>
      <c r="E84" s="36"/>
      <c r="F84" s="36"/>
      <c r="G84" s="36"/>
      <c r="H84" s="36"/>
      <c r="I84" s="36"/>
      <c r="J84" s="36"/>
      <c r="K84" s="36"/>
      <c r="L84" s="36"/>
      <c r="M84" s="36"/>
      <c r="N84" s="58"/>
      <c r="O84" s="86"/>
      <c r="P84" s="58"/>
      <c r="Q84" s="58"/>
    </row>
    <row r="85" spans="1:113" s="87" customFormat="1" ht="28.8" x14ac:dyDescent="0.3">
      <c r="A85" s="85">
        <f>A83+1</f>
        <v>39</v>
      </c>
      <c r="B85" s="25" t="s">
        <v>97</v>
      </c>
      <c r="C85" s="36">
        <v>0</v>
      </c>
      <c r="D85" s="36">
        <v>0</v>
      </c>
      <c r="E85" s="36">
        <v>0</v>
      </c>
      <c r="F85" s="36">
        <v>0</v>
      </c>
      <c r="G85" s="36">
        <v>0</v>
      </c>
      <c r="H85" s="36">
        <v>0</v>
      </c>
      <c r="I85" s="36">
        <v>0</v>
      </c>
      <c r="J85" s="36">
        <v>0</v>
      </c>
      <c r="K85" s="36">
        <v>0</v>
      </c>
      <c r="L85" s="36">
        <v>0</v>
      </c>
      <c r="M85" s="36">
        <v>80</v>
      </c>
      <c r="N85" s="58">
        <f t="shared" si="0"/>
        <v>80</v>
      </c>
      <c r="O85" s="86" t="s">
        <v>33</v>
      </c>
      <c r="P85" s="58"/>
      <c r="Q85" s="58"/>
    </row>
    <row r="86" spans="1:113" s="87" customFormat="1" x14ac:dyDescent="0.3">
      <c r="A86" s="85"/>
      <c r="B86" s="25"/>
      <c r="C86" s="36"/>
      <c r="D86" s="36"/>
      <c r="E86" s="36"/>
      <c r="F86" s="36"/>
      <c r="G86" s="36"/>
      <c r="H86" s="36"/>
      <c r="I86" s="36"/>
      <c r="J86" s="36"/>
      <c r="K86" s="36"/>
      <c r="L86" s="36"/>
      <c r="M86" s="36"/>
      <c r="N86" s="58"/>
      <c r="O86" s="86"/>
      <c r="P86" s="58"/>
      <c r="Q86" s="58"/>
    </row>
    <row r="87" spans="1:113" s="87" customFormat="1" ht="28.8" x14ac:dyDescent="0.3">
      <c r="A87" s="85">
        <f>A85+1</f>
        <v>40</v>
      </c>
      <c r="B87" s="25" t="s">
        <v>98</v>
      </c>
      <c r="C87" s="36">
        <v>5</v>
      </c>
      <c r="D87" s="36">
        <v>5</v>
      </c>
      <c r="E87" s="36">
        <v>5</v>
      </c>
      <c r="F87" s="36">
        <v>5</v>
      </c>
      <c r="G87" s="36">
        <v>15</v>
      </c>
      <c r="H87" s="36">
        <v>5</v>
      </c>
      <c r="I87" s="36">
        <v>15</v>
      </c>
      <c r="J87" s="36">
        <v>5</v>
      </c>
      <c r="K87" s="36">
        <v>15</v>
      </c>
      <c r="L87" s="36">
        <v>15</v>
      </c>
      <c r="M87" s="36">
        <v>5</v>
      </c>
      <c r="N87" s="58">
        <f t="shared" si="0"/>
        <v>95</v>
      </c>
      <c r="O87" s="86" t="s">
        <v>33</v>
      </c>
      <c r="P87" s="58"/>
      <c r="Q87" s="58"/>
    </row>
    <row r="88" spans="1:113" s="87" customFormat="1" x14ac:dyDescent="0.3">
      <c r="A88" s="85"/>
      <c r="B88" s="25"/>
      <c r="C88" s="36"/>
      <c r="D88" s="36"/>
      <c r="E88" s="36"/>
      <c r="F88" s="36"/>
      <c r="G88" s="36"/>
      <c r="H88" s="36"/>
      <c r="I88" s="36"/>
      <c r="J88" s="36"/>
      <c r="K88" s="36"/>
      <c r="L88" s="36"/>
      <c r="M88" s="36"/>
      <c r="N88" s="58"/>
      <c r="O88" s="86"/>
      <c r="P88" s="58"/>
      <c r="Q88" s="58"/>
    </row>
    <row r="89" spans="1:113" s="87" customFormat="1" ht="28.8" x14ac:dyDescent="0.3">
      <c r="A89" s="85">
        <f>A87+1</f>
        <v>41</v>
      </c>
      <c r="B89" s="25" t="s">
        <v>99</v>
      </c>
      <c r="C89" s="36">
        <v>18</v>
      </c>
      <c r="D89" s="36">
        <v>3</v>
      </c>
      <c r="E89" s="36">
        <v>1</v>
      </c>
      <c r="F89" s="36">
        <v>2</v>
      </c>
      <c r="G89" s="36">
        <v>2</v>
      </c>
      <c r="H89" s="36">
        <v>2</v>
      </c>
      <c r="I89" s="36">
        <v>10</v>
      </c>
      <c r="J89" s="36">
        <v>16</v>
      </c>
      <c r="K89" s="36">
        <v>2</v>
      </c>
      <c r="L89" s="36">
        <v>10</v>
      </c>
      <c r="M89" s="36">
        <v>0</v>
      </c>
      <c r="N89" s="58">
        <f t="shared" si="0"/>
        <v>66</v>
      </c>
      <c r="O89" s="86" t="s">
        <v>33</v>
      </c>
      <c r="P89" s="58"/>
      <c r="Q89" s="58"/>
    </row>
    <row r="90" spans="1:113" s="87" customFormat="1" x14ac:dyDescent="0.3">
      <c r="A90" s="85"/>
      <c r="B90" s="25"/>
      <c r="C90" s="36"/>
      <c r="D90" s="36"/>
      <c r="E90" s="36"/>
      <c r="F90" s="36"/>
      <c r="G90" s="36"/>
      <c r="H90" s="36"/>
      <c r="I90" s="36"/>
      <c r="J90" s="36"/>
      <c r="K90" s="36"/>
      <c r="L90" s="36"/>
      <c r="M90" s="36"/>
      <c r="N90" s="58"/>
      <c r="O90" s="86"/>
      <c r="P90" s="58"/>
      <c r="Q90" s="58"/>
    </row>
    <row r="91" spans="1:113" s="87" customFormat="1" ht="28.8" x14ac:dyDescent="0.3">
      <c r="A91" s="85">
        <f>A89+1</f>
        <v>42</v>
      </c>
      <c r="B91" s="25" t="s">
        <v>100</v>
      </c>
      <c r="C91" s="36">
        <v>18</v>
      </c>
      <c r="D91" s="36">
        <v>3</v>
      </c>
      <c r="E91" s="36">
        <v>1</v>
      </c>
      <c r="F91" s="36">
        <v>2</v>
      </c>
      <c r="G91" s="36">
        <v>2</v>
      </c>
      <c r="H91" s="36">
        <v>2</v>
      </c>
      <c r="I91" s="36">
        <v>10</v>
      </c>
      <c r="J91" s="36">
        <v>16</v>
      </c>
      <c r="K91" s="36">
        <v>2</v>
      </c>
      <c r="L91" s="36">
        <v>10</v>
      </c>
      <c r="M91" s="36">
        <v>0</v>
      </c>
      <c r="N91" s="58">
        <f t="shared" si="0"/>
        <v>66</v>
      </c>
      <c r="O91" s="86" t="s">
        <v>33</v>
      </c>
      <c r="P91" s="58"/>
      <c r="Q91" s="58"/>
    </row>
    <row r="92" spans="1:113" s="87" customFormat="1" x14ac:dyDescent="0.3">
      <c r="A92" s="85"/>
      <c r="B92" s="25"/>
      <c r="C92" s="36"/>
      <c r="D92" s="36"/>
      <c r="E92" s="36"/>
      <c r="F92" s="36"/>
      <c r="G92" s="36"/>
      <c r="H92" s="36"/>
      <c r="I92" s="36"/>
      <c r="J92" s="36"/>
      <c r="K92" s="36"/>
      <c r="L92" s="36"/>
      <c r="M92" s="36"/>
      <c r="N92" s="58"/>
      <c r="O92" s="86"/>
      <c r="P92" s="58"/>
      <c r="Q92" s="58"/>
    </row>
    <row r="93" spans="1:113" s="87" customFormat="1" ht="28.8" x14ac:dyDescent="0.3">
      <c r="A93" s="85">
        <f>A91+1</f>
        <v>43</v>
      </c>
      <c r="B93" s="25" t="s">
        <v>101</v>
      </c>
      <c r="C93" s="36">
        <v>18</v>
      </c>
      <c r="D93" s="36">
        <v>3</v>
      </c>
      <c r="E93" s="36">
        <v>1</v>
      </c>
      <c r="F93" s="36">
        <v>2</v>
      </c>
      <c r="G93" s="36">
        <v>2</v>
      </c>
      <c r="H93" s="36">
        <v>2</v>
      </c>
      <c r="I93" s="36">
        <v>10</v>
      </c>
      <c r="J93" s="36">
        <v>16</v>
      </c>
      <c r="K93" s="36">
        <v>2</v>
      </c>
      <c r="L93" s="36">
        <v>10</v>
      </c>
      <c r="M93" s="36">
        <v>0</v>
      </c>
      <c r="N93" s="58">
        <f t="shared" si="0"/>
        <v>66</v>
      </c>
      <c r="O93" s="86" t="s">
        <v>33</v>
      </c>
      <c r="P93" s="58"/>
      <c r="Q93" s="58"/>
    </row>
    <row r="94" spans="1:113" s="87" customFormat="1" x14ac:dyDescent="0.3">
      <c r="A94" s="85"/>
      <c r="B94" s="25"/>
      <c r="C94" s="36"/>
      <c r="D94" s="36"/>
      <c r="E94" s="36"/>
      <c r="F94" s="36"/>
      <c r="G94" s="36"/>
      <c r="H94" s="36"/>
      <c r="I94" s="36"/>
      <c r="J94" s="36"/>
      <c r="K94" s="36"/>
      <c r="L94" s="36"/>
      <c r="M94" s="36"/>
      <c r="N94" s="58"/>
      <c r="O94" s="86"/>
      <c r="P94" s="58"/>
      <c r="Q94" s="58"/>
    </row>
    <row r="95" spans="1:113" s="90" customFormat="1" ht="15.6" x14ac:dyDescent="0.3">
      <c r="A95" s="85"/>
      <c r="B95" s="37" t="s">
        <v>102</v>
      </c>
      <c r="C95" s="38"/>
      <c r="D95" s="38"/>
      <c r="E95" s="38"/>
      <c r="F95" s="38"/>
      <c r="G95" s="38"/>
      <c r="H95" s="38"/>
      <c r="I95" s="38"/>
      <c r="J95" s="38"/>
      <c r="K95" s="38"/>
      <c r="L95" s="38"/>
      <c r="M95" s="38"/>
      <c r="N95" s="55"/>
      <c r="O95" s="88"/>
      <c r="P95" s="55"/>
      <c r="Q95" s="55"/>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c r="CY95" s="89"/>
      <c r="CZ95" s="89"/>
      <c r="DA95" s="89"/>
      <c r="DB95" s="89"/>
      <c r="DC95" s="89"/>
      <c r="DD95" s="89"/>
      <c r="DE95" s="89"/>
      <c r="DF95" s="89"/>
      <c r="DG95" s="89"/>
      <c r="DH95" s="89"/>
      <c r="DI95" s="89"/>
    </row>
    <row r="96" spans="1:113" s="87" customFormat="1" ht="43.2" x14ac:dyDescent="0.3">
      <c r="A96" s="85">
        <f>+A93+1</f>
        <v>44</v>
      </c>
      <c r="B96" s="25" t="s">
        <v>103</v>
      </c>
      <c r="C96" s="39"/>
      <c r="D96" s="39"/>
      <c r="E96" s="39"/>
      <c r="F96" s="39"/>
      <c r="G96" s="39"/>
      <c r="H96" s="39"/>
      <c r="I96" s="39"/>
      <c r="J96" s="39"/>
      <c r="K96" s="39"/>
      <c r="L96" s="39"/>
      <c r="M96" s="39"/>
      <c r="N96" s="58">
        <v>350</v>
      </c>
      <c r="O96" s="86" t="s">
        <v>197</v>
      </c>
      <c r="P96" s="58"/>
      <c r="Q96" s="58"/>
    </row>
    <row r="97" spans="1:113" s="87" customFormat="1" ht="43.2" x14ac:dyDescent="0.3">
      <c r="A97" s="85">
        <f t="shared" ref="A97" si="1">A96+1</f>
        <v>45</v>
      </c>
      <c r="B97" s="25" t="s">
        <v>104</v>
      </c>
      <c r="C97" s="39"/>
      <c r="D97" s="39"/>
      <c r="E97" s="39"/>
      <c r="F97" s="39"/>
      <c r="G97" s="39"/>
      <c r="H97" s="39"/>
      <c r="I97" s="39"/>
      <c r="J97" s="39"/>
      <c r="K97" s="39"/>
      <c r="L97" s="39"/>
      <c r="M97" s="39"/>
      <c r="N97" s="58">
        <v>850</v>
      </c>
      <c r="O97" s="86" t="s">
        <v>197</v>
      </c>
      <c r="P97" s="58"/>
      <c r="Q97" s="58"/>
    </row>
    <row r="98" spans="1:113" s="87" customFormat="1" x14ac:dyDescent="0.3">
      <c r="A98" s="85"/>
      <c r="B98" s="25"/>
      <c r="C98" s="39"/>
      <c r="D98" s="39"/>
      <c r="E98" s="39"/>
      <c r="F98" s="39"/>
      <c r="G98" s="39"/>
      <c r="H98" s="39"/>
      <c r="I98" s="39"/>
      <c r="J98" s="39"/>
      <c r="K98" s="39"/>
      <c r="L98" s="39"/>
      <c r="M98" s="39"/>
      <c r="N98" s="58"/>
      <c r="O98" s="86"/>
      <c r="P98" s="58"/>
      <c r="Q98" s="58"/>
    </row>
    <row r="99" spans="1:113" s="90" customFormat="1" ht="15.6" x14ac:dyDescent="0.3">
      <c r="A99" s="85"/>
      <c r="B99" s="37" t="s">
        <v>105</v>
      </c>
      <c r="C99" s="38"/>
      <c r="D99" s="38"/>
      <c r="E99" s="38"/>
      <c r="F99" s="38"/>
      <c r="G99" s="38"/>
      <c r="H99" s="38"/>
      <c r="I99" s="38"/>
      <c r="J99" s="38"/>
      <c r="K99" s="38"/>
      <c r="L99" s="38"/>
      <c r="M99" s="38"/>
      <c r="N99" s="55"/>
      <c r="O99" s="88"/>
      <c r="P99" s="55"/>
      <c r="Q99" s="55"/>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c r="CY99" s="89"/>
      <c r="CZ99" s="89"/>
      <c r="DA99" s="89"/>
      <c r="DB99" s="89"/>
      <c r="DC99" s="89"/>
      <c r="DD99" s="89"/>
      <c r="DE99" s="89"/>
      <c r="DF99" s="89"/>
      <c r="DG99" s="89"/>
      <c r="DH99" s="89"/>
      <c r="DI99" s="89"/>
    </row>
    <row r="100" spans="1:113" s="87" customFormat="1" ht="244.8" x14ac:dyDescent="0.3">
      <c r="A100" s="85">
        <f>+A97+1</f>
        <v>46</v>
      </c>
      <c r="B100" s="84" t="s">
        <v>198</v>
      </c>
      <c r="C100" s="39"/>
      <c r="D100" s="39"/>
      <c r="E100" s="39"/>
      <c r="F100" s="39"/>
      <c r="G100" s="39"/>
      <c r="H100" s="39"/>
      <c r="I100" s="39"/>
      <c r="J100" s="39"/>
      <c r="K100" s="39"/>
      <c r="L100" s="39"/>
      <c r="M100" s="39"/>
      <c r="N100" s="91">
        <v>50</v>
      </c>
      <c r="O100" s="86" t="s">
        <v>33</v>
      </c>
      <c r="P100" s="58"/>
      <c r="Q100" s="58"/>
    </row>
    <row r="101" spans="1:113" s="87" customFormat="1" x14ac:dyDescent="0.3">
      <c r="A101" s="85"/>
      <c r="B101" s="84"/>
      <c r="C101" s="39"/>
      <c r="D101" s="39"/>
      <c r="E101" s="39"/>
      <c r="F101" s="39"/>
      <c r="G101" s="39"/>
      <c r="H101" s="39"/>
      <c r="I101" s="39"/>
      <c r="J101" s="39"/>
      <c r="K101" s="39"/>
      <c r="L101" s="39"/>
      <c r="M101" s="39"/>
      <c r="N101" s="91"/>
      <c r="O101" s="86"/>
      <c r="P101" s="58"/>
      <c r="Q101" s="58"/>
    </row>
    <row r="102" spans="1:113" s="87" customFormat="1" ht="201.6" x14ac:dyDescent="0.3">
      <c r="A102" s="85">
        <f>A100+1</f>
        <v>47</v>
      </c>
      <c r="B102" s="25" t="s">
        <v>199</v>
      </c>
      <c r="C102" s="39"/>
      <c r="D102" s="39"/>
      <c r="E102" s="39"/>
      <c r="F102" s="39"/>
      <c r="G102" s="39"/>
      <c r="H102" s="39"/>
      <c r="I102" s="39"/>
      <c r="J102" s="39"/>
      <c r="K102" s="39"/>
      <c r="L102" s="39"/>
      <c r="M102" s="39"/>
      <c r="N102" s="91">
        <v>30</v>
      </c>
      <c r="O102" s="86" t="s">
        <v>33</v>
      </c>
      <c r="P102" s="58"/>
      <c r="Q102" s="58"/>
    </row>
    <row r="103" spans="1:113" s="87" customFormat="1" x14ac:dyDescent="0.3">
      <c r="A103" s="85"/>
      <c r="B103" s="25"/>
      <c r="C103" s="39"/>
      <c r="D103" s="39"/>
      <c r="E103" s="39"/>
      <c r="F103" s="39"/>
      <c r="G103" s="39"/>
      <c r="H103" s="39"/>
      <c r="I103" s="39"/>
      <c r="J103" s="39"/>
      <c r="K103" s="39"/>
      <c r="L103" s="39"/>
      <c r="M103" s="39"/>
      <c r="N103" s="91"/>
      <c r="O103" s="86"/>
      <c r="P103" s="58"/>
      <c r="Q103" s="58"/>
    </row>
    <row r="104" spans="1:113" s="87" customFormat="1" ht="201.6" x14ac:dyDescent="0.3">
      <c r="A104" s="85">
        <f>A102+1</f>
        <v>48</v>
      </c>
      <c r="B104" s="25" t="s">
        <v>200</v>
      </c>
      <c r="C104" s="39"/>
      <c r="D104" s="39"/>
      <c r="E104" s="39"/>
      <c r="F104" s="39"/>
      <c r="G104" s="39"/>
      <c r="H104" s="39"/>
      <c r="I104" s="39"/>
      <c r="J104" s="39"/>
      <c r="K104" s="39"/>
      <c r="L104" s="39"/>
      <c r="M104" s="39"/>
      <c r="N104" s="91">
        <v>930</v>
      </c>
      <c r="O104" s="86" t="s">
        <v>33</v>
      </c>
      <c r="P104" s="58"/>
      <c r="Q104" s="58"/>
    </row>
    <row r="105" spans="1:113" s="87" customFormat="1" x14ac:dyDescent="0.3">
      <c r="A105" s="85"/>
      <c r="B105" s="25"/>
      <c r="C105" s="39"/>
      <c r="D105" s="39"/>
      <c r="E105" s="39"/>
      <c r="F105" s="39"/>
      <c r="G105" s="39"/>
      <c r="H105" s="39"/>
      <c r="I105" s="39"/>
      <c r="J105" s="39"/>
      <c r="K105" s="39"/>
      <c r="L105" s="39"/>
      <c r="M105" s="39"/>
      <c r="N105" s="91"/>
      <c r="O105" s="86"/>
      <c r="P105" s="58"/>
      <c r="Q105" s="58"/>
    </row>
    <row r="106" spans="1:113" s="87" customFormat="1" ht="216" x14ac:dyDescent="0.3">
      <c r="A106" s="85">
        <f>A104+1</f>
        <v>49</v>
      </c>
      <c r="B106" s="25" t="s">
        <v>201</v>
      </c>
      <c r="C106" s="39"/>
      <c r="D106" s="39"/>
      <c r="E106" s="39"/>
      <c r="F106" s="39"/>
      <c r="G106" s="39"/>
      <c r="H106" s="39"/>
      <c r="I106" s="39"/>
      <c r="J106" s="39"/>
      <c r="K106" s="39"/>
      <c r="L106" s="39"/>
      <c r="M106" s="39"/>
      <c r="N106" s="91">
        <v>459</v>
      </c>
      <c r="O106" s="86" t="s">
        <v>33</v>
      </c>
      <c r="P106" s="58"/>
      <c r="Q106" s="58"/>
    </row>
    <row r="107" spans="1:113" s="87" customFormat="1" x14ac:dyDescent="0.3">
      <c r="A107" s="85"/>
      <c r="B107" s="25"/>
      <c r="C107" s="39"/>
      <c r="D107" s="39"/>
      <c r="E107" s="39"/>
      <c r="F107" s="39"/>
      <c r="G107" s="39"/>
      <c r="H107" s="39"/>
      <c r="I107" s="39"/>
      <c r="J107" s="39"/>
      <c r="K107" s="39"/>
      <c r="L107" s="39"/>
      <c r="M107" s="39"/>
      <c r="N107" s="91"/>
      <c r="O107" s="86"/>
      <c r="P107" s="58"/>
      <c r="Q107" s="58"/>
    </row>
    <row r="108" spans="1:113" s="87" customFormat="1" ht="201.6" x14ac:dyDescent="0.3">
      <c r="A108" s="85">
        <f>A106+1</f>
        <v>50</v>
      </c>
      <c r="B108" s="25" t="s">
        <v>202</v>
      </c>
      <c r="C108" s="39"/>
      <c r="D108" s="39"/>
      <c r="E108" s="39"/>
      <c r="F108" s="39"/>
      <c r="G108" s="39"/>
      <c r="H108" s="39"/>
      <c r="I108" s="39"/>
      <c r="J108" s="39"/>
      <c r="K108" s="39"/>
      <c r="L108" s="39"/>
      <c r="M108" s="39"/>
      <c r="N108" s="91">
        <v>280</v>
      </c>
      <c r="O108" s="86" t="s">
        <v>33</v>
      </c>
      <c r="P108" s="58"/>
      <c r="Q108" s="58"/>
    </row>
    <row r="109" spans="1:113" s="87" customFormat="1" x14ac:dyDescent="0.3">
      <c r="A109" s="85"/>
      <c r="B109" s="25"/>
      <c r="C109" s="39"/>
      <c r="D109" s="39"/>
      <c r="E109" s="39"/>
      <c r="F109" s="39"/>
      <c r="G109" s="39"/>
      <c r="H109" s="39"/>
      <c r="I109" s="39"/>
      <c r="J109" s="39"/>
      <c r="K109" s="39"/>
      <c r="L109" s="39"/>
      <c r="M109" s="39"/>
      <c r="N109" s="91"/>
      <c r="O109" s="86"/>
      <c r="P109" s="58"/>
      <c r="Q109" s="58"/>
    </row>
    <row r="110" spans="1:113" s="87" customFormat="1" ht="230.4" x14ac:dyDescent="0.3">
      <c r="A110" s="85">
        <f>A108+1</f>
        <v>51</v>
      </c>
      <c r="B110" s="25" t="s">
        <v>203</v>
      </c>
      <c r="C110" s="39"/>
      <c r="D110" s="39"/>
      <c r="E110" s="39"/>
      <c r="F110" s="39"/>
      <c r="G110" s="39"/>
      <c r="H110" s="39"/>
      <c r="I110" s="39"/>
      <c r="J110" s="39"/>
      <c r="K110" s="39"/>
      <c r="L110" s="39"/>
      <c r="M110" s="39"/>
      <c r="N110" s="91">
        <v>50</v>
      </c>
      <c r="O110" s="86" t="s">
        <v>33</v>
      </c>
      <c r="P110" s="58"/>
      <c r="Q110" s="58"/>
    </row>
    <row r="111" spans="1:113" s="87" customFormat="1" x14ac:dyDescent="0.3">
      <c r="A111" s="85"/>
      <c r="B111" s="25"/>
      <c r="C111" s="39"/>
      <c r="D111" s="39"/>
      <c r="E111" s="39"/>
      <c r="F111" s="39"/>
      <c r="G111" s="39"/>
      <c r="H111" s="39"/>
      <c r="I111" s="39"/>
      <c r="J111" s="39"/>
      <c r="K111" s="39"/>
      <c r="L111" s="39"/>
      <c r="M111" s="39"/>
      <c r="N111" s="91"/>
      <c r="O111" s="86"/>
      <c r="P111" s="58"/>
      <c r="Q111" s="58"/>
    </row>
    <row r="112" spans="1:113" s="87" customFormat="1" ht="43.2" x14ac:dyDescent="0.3">
      <c r="A112" s="85">
        <f>A110+1</f>
        <v>52</v>
      </c>
      <c r="B112" s="25" t="s">
        <v>204</v>
      </c>
      <c r="C112" s="39"/>
      <c r="D112" s="39"/>
      <c r="E112" s="39"/>
      <c r="F112" s="39"/>
      <c r="G112" s="39"/>
      <c r="H112" s="39"/>
      <c r="I112" s="39"/>
      <c r="J112" s="39"/>
      <c r="K112" s="39"/>
      <c r="L112" s="39"/>
      <c r="M112" s="39"/>
      <c r="N112" s="91">
        <v>50</v>
      </c>
      <c r="O112" s="86" t="s">
        <v>33</v>
      </c>
      <c r="P112" s="58"/>
      <c r="Q112" s="58"/>
    </row>
    <row r="113" spans="1:17" s="87" customFormat="1" x14ac:dyDescent="0.3">
      <c r="A113" s="85"/>
      <c r="B113" s="25"/>
      <c r="C113" s="39"/>
      <c r="D113" s="39"/>
      <c r="E113" s="39"/>
      <c r="F113" s="39"/>
      <c r="G113" s="39"/>
      <c r="H113" s="39"/>
      <c r="I113" s="39"/>
      <c r="J113" s="39"/>
      <c r="K113" s="39"/>
      <c r="L113" s="39"/>
      <c r="M113" s="39"/>
      <c r="N113" s="91"/>
      <c r="O113" s="86"/>
      <c r="P113" s="58"/>
      <c r="Q113" s="58"/>
    </row>
    <row r="114" spans="1:17" s="87" customFormat="1" ht="43.2" x14ac:dyDescent="0.3">
      <c r="A114" s="85">
        <f>A112+1</f>
        <v>53</v>
      </c>
      <c r="B114" s="25" t="s">
        <v>205</v>
      </c>
      <c r="C114" s="39"/>
      <c r="D114" s="39"/>
      <c r="E114" s="39"/>
      <c r="F114" s="39"/>
      <c r="G114" s="39"/>
      <c r="H114" s="39"/>
      <c r="I114" s="39"/>
      <c r="J114" s="39"/>
      <c r="K114" s="39"/>
      <c r="L114" s="39"/>
      <c r="M114" s="39"/>
      <c r="N114" s="91">
        <v>50</v>
      </c>
      <c r="O114" s="86" t="s">
        <v>33</v>
      </c>
      <c r="P114" s="58"/>
      <c r="Q114" s="58"/>
    </row>
    <row r="115" spans="1:17" s="87" customFormat="1" x14ac:dyDescent="0.3">
      <c r="A115" s="85"/>
      <c r="B115" s="25"/>
      <c r="C115" s="39"/>
      <c r="D115" s="39"/>
      <c r="E115" s="39"/>
      <c r="F115" s="39"/>
      <c r="G115" s="39"/>
      <c r="H115" s="39"/>
      <c r="I115" s="39"/>
      <c r="J115" s="39"/>
      <c r="K115" s="39"/>
      <c r="L115" s="39"/>
      <c r="M115" s="39"/>
      <c r="N115" s="91"/>
      <c r="O115" s="86"/>
      <c r="P115" s="58"/>
      <c r="Q115" s="58"/>
    </row>
    <row r="116" spans="1:17" s="87" customFormat="1" ht="187.2" x14ac:dyDescent="0.3">
      <c r="A116" s="85">
        <f>A114+1</f>
        <v>54</v>
      </c>
      <c r="B116" s="25" t="s">
        <v>206</v>
      </c>
      <c r="C116" s="39"/>
      <c r="D116" s="39"/>
      <c r="E116" s="39"/>
      <c r="F116" s="39"/>
      <c r="G116" s="39"/>
      <c r="H116" s="39"/>
      <c r="I116" s="39"/>
      <c r="J116" s="39"/>
      <c r="K116" s="39"/>
      <c r="L116" s="39"/>
      <c r="M116" s="39"/>
      <c r="N116" s="91">
        <v>10</v>
      </c>
      <c r="O116" s="86" t="s">
        <v>33</v>
      </c>
      <c r="P116" s="58"/>
      <c r="Q116" s="58"/>
    </row>
    <row r="117" spans="1:17" s="87" customFormat="1" x14ac:dyDescent="0.3">
      <c r="A117" s="85"/>
      <c r="B117" s="25"/>
      <c r="C117" s="39"/>
      <c r="D117" s="39"/>
      <c r="E117" s="39"/>
      <c r="F117" s="39"/>
      <c r="G117" s="39"/>
      <c r="H117" s="39"/>
      <c r="I117" s="39"/>
      <c r="J117" s="39"/>
      <c r="K117" s="39"/>
      <c r="L117" s="39"/>
      <c r="M117" s="39"/>
      <c r="N117" s="91"/>
      <c r="O117" s="86"/>
      <c r="P117" s="58"/>
      <c r="Q117" s="58"/>
    </row>
    <row r="118" spans="1:17" s="87" customFormat="1" ht="43.2" x14ac:dyDescent="0.3">
      <c r="A118" s="85">
        <f>A116+1</f>
        <v>55</v>
      </c>
      <c r="B118" s="25" t="s">
        <v>207</v>
      </c>
      <c r="C118" s="39"/>
      <c r="D118" s="39"/>
      <c r="E118" s="39"/>
      <c r="F118" s="39"/>
      <c r="G118" s="39"/>
      <c r="H118" s="39"/>
      <c r="I118" s="39"/>
      <c r="J118" s="39"/>
      <c r="K118" s="39"/>
      <c r="L118" s="39"/>
      <c r="M118" s="39"/>
      <c r="N118" s="91">
        <v>50</v>
      </c>
      <c r="O118" s="86" t="s">
        <v>33</v>
      </c>
      <c r="P118" s="58"/>
      <c r="Q118" s="58"/>
    </row>
    <row r="119" spans="1:17" s="87" customFormat="1" x14ac:dyDescent="0.3">
      <c r="A119" s="85"/>
      <c r="B119" s="25"/>
      <c r="C119" s="39"/>
      <c r="D119" s="39"/>
      <c r="E119" s="39"/>
      <c r="F119" s="39"/>
      <c r="G119" s="39"/>
      <c r="H119" s="39"/>
      <c r="I119" s="39"/>
      <c r="J119" s="39"/>
      <c r="K119" s="39"/>
      <c r="L119" s="39"/>
      <c r="M119" s="39"/>
      <c r="N119" s="91"/>
      <c r="O119" s="86"/>
      <c r="P119" s="58"/>
      <c r="Q119" s="58"/>
    </row>
    <row r="120" spans="1:17" s="87" customFormat="1" ht="43.2" x14ac:dyDescent="0.3">
      <c r="A120" s="85">
        <f>A118+1</f>
        <v>56</v>
      </c>
      <c r="B120" s="25" t="s">
        <v>208</v>
      </c>
      <c r="C120" s="39"/>
      <c r="D120" s="39"/>
      <c r="E120" s="39"/>
      <c r="F120" s="39"/>
      <c r="G120" s="39"/>
      <c r="H120" s="39"/>
      <c r="I120" s="39"/>
      <c r="J120" s="39"/>
      <c r="K120" s="39"/>
      <c r="L120" s="39"/>
      <c r="M120" s="39"/>
      <c r="N120" s="91">
        <v>150</v>
      </c>
      <c r="O120" s="86" t="s">
        <v>33</v>
      </c>
      <c r="P120" s="58"/>
      <c r="Q120" s="58"/>
    </row>
    <row r="121" spans="1:17" s="87" customFormat="1" x14ac:dyDescent="0.3">
      <c r="A121" s="85"/>
      <c r="B121" s="25"/>
      <c r="C121" s="39"/>
      <c r="D121" s="39"/>
      <c r="E121" s="39"/>
      <c r="F121" s="39"/>
      <c r="G121" s="39"/>
      <c r="H121" s="39"/>
      <c r="I121" s="39"/>
      <c r="J121" s="39"/>
      <c r="K121" s="39"/>
      <c r="L121" s="39"/>
      <c r="M121" s="39"/>
      <c r="N121" s="91"/>
      <c r="O121" s="86"/>
      <c r="P121" s="58"/>
      <c r="Q121" s="58"/>
    </row>
    <row r="122" spans="1:17" s="87" customFormat="1" ht="28.8" x14ac:dyDescent="0.3">
      <c r="A122" s="85">
        <f>A120+1</f>
        <v>57</v>
      </c>
      <c r="B122" s="25" t="s">
        <v>106</v>
      </c>
      <c r="C122" s="39"/>
      <c r="D122" s="39"/>
      <c r="E122" s="39"/>
      <c r="F122" s="39"/>
      <c r="G122" s="39"/>
      <c r="H122" s="39"/>
      <c r="I122" s="39"/>
      <c r="J122" s="39"/>
      <c r="K122" s="39"/>
      <c r="L122" s="39"/>
      <c r="M122" s="39"/>
      <c r="N122" s="91">
        <v>2</v>
      </c>
      <c r="O122" s="86" t="s">
        <v>33</v>
      </c>
      <c r="P122" s="58"/>
      <c r="Q122" s="58"/>
    </row>
    <row r="123" spans="1:17" s="87" customFormat="1" x14ac:dyDescent="0.3">
      <c r="A123" s="85"/>
      <c r="B123" s="25"/>
      <c r="C123" s="39"/>
      <c r="D123" s="39"/>
      <c r="E123" s="39"/>
      <c r="F123" s="39"/>
      <c r="G123" s="39"/>
      <c r="H123" s="39"/>
      <c r="I123" s="39"/>
      <c r="J123" s="39"/>
      <c r="K123" s="39"/>
      <c r="L123" s="39"/>
      <c r="M123" s="39"/>
      <c r="N123" s="91"/>
      <c r="O123" s="86"/>
      <c r="P123" s="58"/>
      <c r="Q123" s="58"/>
    </row>
    <row r="124" spans="1:17" s="87" customFormat="1" ht="43.2" x14ac:dyDescent="0.3">
      <c r="A124" s="85">
        <f>A122+1</f>
        <v>58</v>
      </c>
      <c r="B124" s="25" t="s">
        <v>107</v>
      </c>
      <c r="C124" s="39"/>
      <c r="D124" s="39"/>
      <c r="E124" s="39"/>
      <c r="F124" s="39"/>
      <c r="G124" s="39"/>
      <c r="H124" s="39"/>
      <c r="I124" s="39"/>
      <c r="J124" s="39"/>
      <c r="K124" s="39"/>
      <c r="L124" s="39"/>
      <c r="M124" s="39"/>
      <c r="N124" s="91">
        <v>50</v>
      </c>
      <c r="O124" s="86" t="s">
        <v>33</v>
      </c>
      <c r="P124" s="58"/>
      <c r="Q124" s="58"/>
    </row>
    <row r="125" spans="1:17" s="87" customFormat="1" x14ac:dyDescent="0.3">
      <c r="A125" s="85"/>
      <c r="B125" s="25"/>
      <c r="C125" s="39"/>
      <c r="D125" s="39"/>
      <c r="E125" s="39"/>
      <c r="F125" s="39"/>
      <c r="G125" s="39"/>
      <c r="H125" s="39"/>
      <c r="I125" s="39"/>
      <c r="J125" s="39"/>
      <c r="K125" s="39"/>
      <c r="L125" s="39"/>
      <c r="M125" s="39"/>
      <c r="N125" s="91"/>
      <c r="O125" s="86"/>
      <c r="P125" s="58"/>
      <c r="Q125" s="58"/>
    </row>
    <row r="126" spans="1:17" s="87" customFormat="1" ht="28.8" x14ac:dyDescent="0.3">
      <c r="A126" s="85">
        <f>A124+1</f>
        <v>59</v>
      </c>
      <c r="B126" s="25" t="s">
        <v>108</v>
      </c>
      <c r="C126" s="39"/>
      <c r="D126" s="39"/>
      <c r="E126" s="39"/>
      <c r="F126" s="39"/>
      <c r="G126" s="39"/>
      <c r="H126" s="39"/>
      <c r="I126" s="39"/>
      <c r="J126" s="39"/>
      <c r="K126" s="39"/>
      <c r="L126" s="39"/>
      <c r="M126" s="39"/>
      <c r="N126" s="91">
        <v>15</v>
      </c>
      <c r="O126" s="86" t="s">
        <v>33</v>
      </c>
      <c r="P126" s="58"/>
      <c r="Q126" s="58"/>
    </row>
    <row r="127" spans="1:17" s="87" customFormat="1" x14ac:dyDescent="0.3">
      <c r="A127" s="85"/>
      <c r="B127" s="25"/>
      <c r="C127" s="39"/>
      <c r="D127" s="39"/>
      <c r="E127" s="39"/>
      <c r="F127" s="39"/>
      <c r="G127" s="39"/>
      <c r="H127" s="39"/>
      <c r="I127" s="39"/>
      <c r="J127" s="39"/>
      <c r="K127" s="39"/>
      <c r="L127" s="39"/>
      <c r="M127" s="39"/>
      <c r="N127" s="91"/>
      <c r="O127" s="86"/>
      <c r="P127" s="58"/>
      <c r="Q127" s="58"/>
    </row>
    <row r="128" spans="1:17" s="87" customFormat="1" ht="28.8" x14ac:dyDescent="0.3">
      <c r="A128" s="85">
        <f>A126+1</f>
        <v>60</v>
      </c>
      <c r="B128" s="25" t="s">
        <v>109</v>
      </c>
      <c r="C128" s="39"/>
      <c r="D128" s="39"/>
      <c r="E128" s="39"/>
      <c r="F128" s="39"/>
      <c r="G128" s="39"/>
      <c r="H128" s="39"/>
      <c r="I128" s="39"/>
      <c r="J128" s="39"/>
      <c r="K128" s="39"/>
      <c r="L128" s="39"/>
      <c r="M128" s="39"/>
      <c r="N128" s="91">
        <v>15</v>
      </c>
      <c r="O128" s="86" t="s">
        <v>33</v>
      </c>
      <c r="P128" s="58"/>
      <c r="Q128" s="58"/>
    </row>
    <row r="129" spans="1:17" s="87" customFormat="1" x14ac:dyDescent="0.3">
      <c r="A129" s="85"/>
      <c r="B129" s="25"/>
      <c r="C129" s="39"/>
      <c r="D129" s="39"/>
      <c r="E129" s="39"/>
      <c r="F129" s="39"/>
      <c r="G129" s="39"/>
      <c r="H129" s="39"/>
      <c r="I129" s="39"/>
      <c r="J129" s="39"/>
      <c r="K129" s="39"/>
      <c r="L129" s="39"/>
      <c r="M129" s="39"/>
      <c r="N129" s="91"/>
      <c r="O129" s="86"/>
      <c r="P129" s="58"/>
      <c r="Q129" s="58"/>
    </row>
    <row r="130" spans="1:17" s="87" customFormat="1" ht="28.8" x14ac:dyDescent="0.3">
      <c r="A130" s="85">
        <f>A128+1</f>
        <v>61</v>
      </c>
      <c r="B130" s="25" t="s">
        <v>110</v>
      </c>
      <c r="C130" s="39"/>
      <c r="D130" s="39"/>
      <c r="E130" s="39"/>
      <c r="F130" s="39"/>
      <c r="G130" s="39"/>
      <c r="H130" s="39"/>
      <c r="I130" s="39"/>
      <c r="J130" s="39"/>
      <c r="K130" s="39"/>
      <c r="L130" s="39"/>
      <c r="M130" s="39"/>
      <c r="N130" s="58">
        <v>75</v>
      </c>
      <c r="O130" s="86" t="s">
        <v>33</v>
      </c>
      <c r="P130" s="58"/>
      <c r="Q130" s="58"/>
    </row>
    <row r="131" spans="1:17" s="87" customFormat="1" x14ac:dyDescent="0.3">
      <c r="A131" s="85"/>
      <c r="B131" s="25"/>
      <c r="C131" s="39"/>
      <c r="D131" s="39"/>
      <c r="E131" s="39"/>
      <c r="F131" s="39"/>
      <c r="G131" s="39"/>
      <c r="H131" s="39"/>
      <c r="I131" s="39"/>
      <c r="J131" s="39"/>
      <c r="K131" s="39"/>
      <c r="L131" s="39"/>
      <c r="M131" s="39"/>
      <c r="N131" s="58"/>
      <c r="O131" s="86"/>
      <c r="P131" s="58"/>
      <c r="Q131" s="58"/>
    </row>
    <row r="132" spans="1:17" s="87" customFormat="1" ht="28.8" x14ac:dyDescent="0.3">
      <c r="A132" s="85">
        <f>A130+1</f>
        <v>62</v>
      </c>
      <c r="B132" s="25" t="s">
        <v>209</v>
      </c>
      <c r="C132" s="39"/>
      <c r="D132" s="39"/>
      <c r="E132" s="39"/>
      <c r="F132" s="39"/>
      <c r="G132" s="39"/>
      <c r="H132" s="39"/>
      <c r="I132" s="39"/>
      <c r="J132" s="39"/>
      <c r="K132" s="39"/>
      <c r="L132" s="39"/>
      <c r="M132" s="39"/>
      <c r="N132" s="58">
        <v>120</v>
      </c>
      <c r="O132" s="86" t="s">
        <v>33</v>
      </c>
      <c r="P132" s="58"/>
      <c r="Q132" s="58"/>
    </row>
    <row r="133" spans="1:17" s="87" customFormat="1" x14ac:dyDescent="0.3">
      <c r="A133" s="85"/>
      <c r="B133" s="25"/>
      <c r="C133" s="39"/>
      <c r="D133" s="39"/>
      <c r="E133" s="39"/>
      <c r="F133" s="39"/>
      <c r="G133" s="39"/>
      <c r="H133" s="39"/>
      <c r="I133" s="39"/>
      <c r="J133" s="39"/>
      <c r="K133" s="39"/>
      <c r="L133" s="39"/>
      <c r="M133" s="39"/>
      <c r="N133" s="58"/>
      <c r="O133" s="86"/>
      <c r="P133" s="58"/>
      <c r="Q133" s="58"/>
    </row>
    <row r="134" spans="1:17" s="87" customFormat="1" ht="43.2" x14ac:dyDescent="0.3">
      <c r="A134" s="85">
        <f>A132+1</f>
        <v>63</v>
      </c>
      <c r="B134" s="25" t="s">
        <v>210</v>
      </c>
      <c r="C134" s="39"/>
      <c r="D134" s="39"/>
      <c r="E134" s="39"/>
      <c r="F134" s="39"/>
      <c r="G134" s="39"/>
      <c r="H134" s="39"/>
      <c r="I134" s="39"/>
      <c r="J134" s="39"/>
      <c r="K134" s="39"/>
      <c r="L134" s="39"/>
      <c r="M134" s="39"/>
      <c r="N134" s="58">
        <v>120</v>
      </c>
      <c r="O134" s="86" t="s">
        <v>33</v>
      </c>
      <c r="P134" s="58"/>
      <c r="Q134" s="58"/>
    </row>
    <row r="135" spans="1:17" s="87" customFormat="1" x14ac:dyDescent="0.3">
      <c r="A135" s="85"/>
      <c r="B135" s="25"/>
      <c r="C135" s="39"/>
      <c r="D135" s="39"/>
      <c r="E135" s="39"/>
      <c r="F135" s="39"/>
      <c r="G135" s="39"/>
      <c r="H135" s="39"/>
      <c r="I135" s="39"/>
      <c r="J135" s="39"/>
      <c r="K135" s="39"/>
      <c r="L135" s="39"/>
      <c r="M135" s="39"/>
      <c r="N135" s="58"/>
      <c r="O135" s="86"/>
      <c r="P135" s="58"/>
      <c r="Q135" s="58"/>
    </row>
    <row r="136" spans="1:17" s="87" customFormat="1" ht="28.8" x14ac:dyDescent="0.3">
      <c r="A136" s="85">
        <f>A134+1</f>
        <v>64</v>
      </c>
      <c r="B136" s="25" t="s">
        <v>111</v>
      </c>
      <c r="C136" s="39"/>
      <c r="D136" s="39"/>
      <c r="E136" s="39"/>
      <c r="F136" s="39"/>
      <c r="G136" s="39"/>
      <c r="H136" s="39"/>
      <c r="I136" s="39"/>
      <c r="J136" s="39"/>
      <c r="K136" s="39"/>
      <c r="L136" s="39"/>
      <c r="M136" s="39"/>
      <c r="N136" s="91">
        <v>75</v>
      </c>
      <c r="O136" s="86" t="s">
        <v>33</v>
      </c>
      <c r="P136" s="58"/>
      <c r="Q136" s="58"/>
    </row>
    <row r="137" spans="1:17" s="87" customFormat="1" x14ac:dyDescent="0.3">
      <c r="A137" s="85"/>
      <c r="B137" s="25"/>
      <c r="C137" s="39"/>
      <c r="D137" s="39"/>
      <c r="E137" s="39"/>
      <c r="F137" s="39"/>
      <c r="G137" s="39"/>
      <c r="H137" s="39"/>
      <c r="I137" s="39"/>
      <c r="J137" s="39"/>
      <c r="K137" s="39"/>
      <c r="L137" s="39"/>
      <c r="M137" s="39"/>
      <c r="N137" s="91"/>
      <c r="O137" s="86"/>
      <c r="P137" s="58"/>
      <c r="Q137" s="58"/>
    </row>
    <row r="138" spans="1:17" s="87" customFormat="1" ht="28.8" x14ac:dyDescent="0.3">
      <c r="A138" s="85">
        <f>A136+1</f>
        <v>65</v>
      </c>
      <c r="B138" s="25" t="s">
        <v>112</v>
      </c>
      <c r="C138" s="39"/>
      <c r="D138" s="39"/>
      <c r="E138" s="39"/>
      <c r="F138" s="39"/>
      <c r="G138" s="39"/>
      <c r="H138" s="39"/>
      <c r="I138" s="39"/>
      <c r="J138" s="39"/>
      <c r="K138" s="39"/>
      <c r="L138" s="39"/>
      <c r="M138" s="39"/>
      <c r="N138" s="91">
        <v>75</v>
      </c>
      <c r="O138" s="86" t="s">
        <v>33</v>
      </c>
      <c r="P138" s="58"/>
      <c r="Q138" s="58"/>
    </row>
    <row r="139" spans="1:17" s="87" customFormat="1" x14ac:dyDescent="0.3">
      <c r="A139" s="85"/>
      <c r="B139" s="25"/>
      <c r="C139" s="39"/>
      <c r="D139" s="39"/>
      <c r="E139" s="39"/>
      <c r="F139" s="39"/>
      <c r="G139" s="39"/>
      <c r="H139" s="39"/>
      <c r="I139" s="39"/>
      <c r="J139" s="39"/>
      <c r="K139" s="39"/>
      <c r="L139" s="39"/>
      <c r="M139" s="39"/>
      <c r="N139" s="91"/>
      <c r="O139" s="86"/>
      <c r="P139" s="58"/>
      <c r="Q139" s="58"/>
    </row>
    <row r="140" spans="1:17" s="87" customFormat="1" ht="28.8" x14ac:dyDescent="0.3">
      <c r="A140" s="85">
        <f>A138+1</f>
        <v>66</v>
      </c>
      <c r="B140" s="25" t="s">
        <v>113</v>
      </c>
      <c r="C140" s="39"/>
      <c r="D140" s="39"/>
      <c r="E140" s="39"/>
      <c r="F140" s="39"/>
      <c r="G140" s="39"/>
      <c r="H140" s="39"/>
      <c r="I140" s="39"/>
      <c r="J140" s="39"/>
      <c r="K140" s="39"/>
      <c r="L140" s="39"/>
      <c r="M140" s="39"/>
      <c r="N140" s="91">
        <v>100</v>
      </c>
      <c r="O140" s="86" t="s">
        <v>114</v>
      </c>
      <c r="P140" s="58"/>
      <c r="Q140" s="58"/>
    </row>
    <row r="141" spans="1:17" s="87" customFormat="1" x14ac:dyDescent="0.3">
      <c r="A141" s="85"/>
      <c r="B141" s="25"/>
      <c r="C141" s="39"/>
      <c r="D141" s="39"/>
      <c r="E141" s="39"/>
      <c r="F141" s="39"/>
      <c r="G141" s="39"/>
      <c r="H141" s="39"/>
      <c r="I141" s="39"/>
      <c r="J141" s="39"/>
      <c r="K141" s="39"/>
      <c r="L141" s="39"/>
      <c r="M141" s="39"/>
      <c r="N141" s="91"/>
      <c r="O141" s="86"/>
      <c r="P141" s="58"/>
      <c r="Q141" s="58"/>
    </row>
    <row r="142" spans="1:17" s="87" customFormat="1" ht="57.6" x14ac:dyDescent="0.3">
      <c r="A142" s="85">
        <f>A140+1</f>
        <v>67</v>
      </c>
      <c r="B142" s="25" t="s">
        <v>115</v>
      </c>
      <c r="C142" s="36">
        <v>12</v>
      </c>
      <c r="D142" s="36">
        <v>2</v>
      </c>
      <c r="E142" s="36">
        <v>2</v>
      </c>
      <c r="F142" s="36">
        <v>2</v>
      </c>
      <c r="G142" s="36">
        <v>0</v>
      </c>
      <c r="H142" s="36">
        <v>2</v>
      </c>
      <c r="I142" s="36">
        <v>20</v>
      </c>
      <c r="J142" s="36">
        <v>32</v>
      </c>
      <c r="K142" s="36">
        <v>0</v>
      </c>
      <c r="L142" s="36">
        <v>32</v>
      </c>
      <c r="M142" s="36">
        <v>0</v>
      </c>
      <c r="N142" s="58">
        <f>SUM(C142:M142)</f>
        <v>104</v>
      </c>
      <c r="O142" s="86" t="s">
        <v>33</v>
      </c>
      <c r="P142" s="58"/>
      <c r="Q142" s="58"/>
    </row>
    <row r="143" spans="1:17" s="87" customFormat="1" x14ac:dyDescent="0.3">
      <c r="A143" s="85"/>
      <c r="B143" s="25"/>
      <c r="C143" s="36"/>
      <c r="D143" s="36"/>
      <c r="E143" s="36"/>
      <c r="F143" s="36"/>
      <c r="G143" s="36"/>
      <c r="H143" s="36"/>
      <c r="I143" s="36"/>
      <c r="J143" s="36"/>
      <c r="K143" s="36"/>
      <c r="L143" s="36"/>
      <c r="M143" s="36"/>
      <c r="N143" s="58"/>
      <c r="O143" s="86"/>
      <c r="P143" s="58"/>
      <c r="Q143" s="58"/>
    </row>
    <row r="144" spans="1:17" s="87" customFormat="1" ht="57.6" x14ac:dyDescent="0.3">
      <c r="A144" s="85">
        <f>A142+1</f>
        <v>68</v>
      </c>
      <c r="B144" s="25" t="s">
        <v>116</v>
      </c>
      <c r="C144" s="36">
        <v>6</v>
      </c>
      <c r="D144" s="36">
        <v>2</v>
      </c>
      <c r="E144" s="36">
        <v>2</v>
      </c>
      <c r="F144" s="36">
        <v>2</v>
      </c>
      <c r="G144" s="36">
        <v>2</v>
      </c>
      <c r="H144" s="36">
        <v>2</v>
      </c>
      <c r="I144" s="36">
        <v>2</v>
      </c>
      <c r="J144" s="36">
        <v>8</v>
      </c>
      <c r="K144" s="36">
        <v>2</v>
      </c>
      <c r="L144" s="36">
        <v>2</v>
      </c>
      <c r="M144" s="36"/>
      <c r="N144" s="58">
        <f>SUM(C144:M144)</f>
        <v>30</v>
      </c>
      <c r="O144" s="86" t="s">
        <v>33</v>
      </c>
      <c r="P144" s="58"/>
      <c r="Q144" s="58"/>
    </row>
    <row r="145" spans="1:113" s="87" customFormat="1" x14ac:dyDescent="0.3">
      <c r="A145" s="85"/>
      <c r="B145" s="25"/>
      <c r="C145" s="36"/>
      <c r="D145" s="36"/>
      <c r="E145" s="36"/>
      <c r="F145" s="36"/>
      <c r="G145" s="36"/>
      <c r="H145" s="36"/>
      <c r="I145" s="36"/>
      <c r="J145" s="36"/>
      <c r="K145" s="36"/>
      <c r="L145" s="36"/>
      <c r="M145" s="36"/>
      <c r="N145" s="58"/>
      <c r="O145" s="86"/>
      <c r="P145" s="58"/>
      <c r="Q145" s="58"/>
    </row>
    <row r="146" spans="1:113" s="90" customFormat="1" ht="62.4" x14ac:dyDescent="0.3">
      <c r="A146" s="85"/>
      <c r="B146" s="37" t="s">
        <v>117</v>
      </c>
      <c r="C146" s="38"/>
      <c r="D146" s="38"/>
      <c r="E146" s="38"/>
      <c r="F146" s="38"/>
      <c r="G146" s="38"/>
      <c r="H146" s="38"/>
      <c r="I146" s="38"/>
      <c r="J146" s="38"/>
      <c r="K146" s="38"/>
      <c r="L146" s="38"/>
      <c r="M146" s="38"/>
      <c r="N146" s="55"/>
      <c r="O146" s="88"/>
      <c r="P146" s="55"/>
      <c r="Q146" s="55"/>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c r="CY146" s="89"/>
      <c r="CZ146" s="89"/>
      <c r="DA146" s="89"/>
      <c r="DB146" s="89"/>
      <c r="DC146" s="89"/>
      <c r="DD146" s="89"/>
      <c r="DE146" s="89"/>
      <c r="DF146" s="89"/>
      <c r="DG146" s="89"/>
      <c r="DH146" s="89"/>
      <c r="DI146" s="89"/>
    </row>
    <row r="147" spans="1:113" s="89" customFormat="1" ht="28.8" x14ac:dyDescent="0.3">
      <c r="A147" s="85">
        <f>+A144+1</f>
        <v>69</v>
      </c>
      <c r="B147" s="25" t="s">
        <v>118</v>
      </c>
      <c r="C147" s="36">
        <v>36</v>
      </c>
      <c r="D147" s="36">
        <v>6</v>
      </c>
      <c r="E147" s="36">
        <v>3</v>
      </c>
      <c r="F147" s="36">
        <v>6</v>
      </c>
      <c r="G147" s="36">
        <v>25</v>
      </c>
      <c r="H147" s="36">
        <v>6</v>
      </c>
      <c r="I147" s="36">
        <v>20</v>
      </c>
      <c r="J147" s="36">
        <v>16</v>
      </c>
      <c r="K147" s="36">
        <v>20</v>
      </c>
      <c r="L147" s="36">
        <v>20</v>
      </c>
      <c r="M147" s="36">
        <v>80</v>
      </c>
      <c r="N147" s="58">
        <f>SUM(C147:M147)</f>
        <v>238</v>
      </c>
      <c r="O147" s="86" t="s">
        <v>33</v>
      </c>
      <c r="P147" s="58"/>
      <c r="Q147" s="58"/>
    </row>
    <row r="148" spans="1:113" s="89" customFormat="1" x14ac:dyDescent="0.3">
      <c r="A148" s="85"/>
      <c r="B148" s="25"/>
      <c r="C148" s="36"/>
      <c r="D148" s="36"/>
      <c r="E148" s="36"/>
      <c r="F148" s="36"/>
      <c r="G148" s="36"/>
      <c r="H148" s="36"/>
      <c r="I148" s="36"/>
      <c r="J148" s="36"/>
      <c r="K148" s="36"/>
      <c r="L148" s="36"/>
      <c r="M148" s="36"/>
      <c r="N148" s="58"/>
      <c r="O148" s="86"/>
      <c r="P148" s="58"/>
      <c r="Q148" s="58"/>
    </row>
    <row r="149" spans="1:113" s="89" customFormat="1" ht="28.8" x14ac:dyDescent="0.3">
      <c r="A149" s="85">
        <f>A147+1</f>
        <v>70</v>
      </c>
      <c r="B149" s="25" t="s">
        <v>119</v>
      </c>
      <c r="C149" s="44"/>
      <c r="D149" s="44"/>
      <c r="E149" s="44"/>
      <c r="F149" s="44"/>
      <c r="G149" s="44"/>
      <c r="H149" s="44"/>
      <c r="I149" s="44"/>
      <c r="J149" s="44"/>
      <c r="K149" s="44"/>
      <c r="L149" s="44"/>
      <c r="M149" s="44"/>
      <c r="N149" s="58">
        <v>110</v>
      </c>
      <c r="O149" s="86" t="s">
        <v>33</v>
      </c>
      <c r="P149" s="58"/>
      <c r="Q149" s="58"/>
    </row>
    <row r="150" spans="1:113" s="89" customFormat="1" ht="15.6" x14ac:dyDescent="0.3">
      <c r="A150" s="85"/>
      <c r="B150" s="25"/>
      <c r="C150" s="44"/>
      <c r="D150" s="44"/>
      <c r="E150" s="44"/>
      <c r="F150" s="44"/>
      <c r="G150" s="44"/>
      <c r="H150" s="44"/>
      <c r="I150" s="44"/>
      <c r="J150" s="44"/>
      <c r="K150" s="44"/>
      <c r="L150" s="44"/>
      <c r="M150" s="44"/>
      <c r="N150" s="58"/>
      <c r="O150" s="86"/>
      <c r="P150" s="58"/>
      <c r="Q150" s="58"/>
    </row>
    <row r="151" spans="1:113" s="89" customFormat="1" ht="28.8" x14ac:dyDescent="0.3">
      <c r="A151" s="85">
        <f>A149+1</f>
        <v>71</v>
      </c>
      <c r="B151" s="25" t="s">
        <v>120</v>
      </c>
      <c r="C151" s="44"/>
      <c r="D151" s="44"/>
      <c r="E151" s="44"/>
      <c r="F151" s="44"/>
      <c r="G151" s="44"/>
      <c r="H151" s="44"/>
      <c r="I151" s="44"/>
      <c r="J151" s="44"/>
      <c r="K151" s="44"/>
      <c r="L151" s="44"/>
      <c r="M151" s="44"/>
      <c r="N151" s="58">
        <v>200</v>
      </c>
      <c r="O151" s="86" t="s">
        <v>33</v>
      </c>
      <c r="P151" s="58"/>
      <c r="Q151" s="58"/>
    </row>
    <row r="152" spans="1:113" s="89" customFormat="1" ht="15.6" x14ac:dyDescent="0.3">
      <c r="A152" s="85"/>
      <c r="B152" s="25"/>
      <c r="C152" s="44"/>
      <c r="D152" s="44"/>
      <c r="E152" s="44"/>
      <c r="F152" s="44"/>
      <c r="G152" s="44"/>
      <c r="H152" s="44"/>
      <c r="I152" s="44"/>
      <c r="J152" s="44"/>
      <c r="K152" s="44"/>
      <c r="L152" s="44"/>
      <c r="M152" s="44"/>
      <c r="N152" s="58"/>
      <c r="O152" s="86"/>
      <c r="P152" s="58"/>
      <c r="Q152" s="58"/>
    </row>
    <row r="153" spans="1:113" s="89" customFormat="1" ht="43.2" x14ac:dyDescent="0.3">
      <c r="A153" s="85">
        <f>A151+1</f>
        <v>72</v>
      </c>
      <c r="B153" s="25" t="s">
        <v>121</v>
      </c>
      <c r="C153" s="44"/>
      <c r="D153" s="44"/>
      <c r="E153" s="44"/>
      <c r="F153" s="44"/>
      <c r="G153" s="44"/>
      <c r="H153" s="44"/>
      <c r="I153" s="44"/>
      <c r="J153" s="44"/>
      <c r="K153" s="44"/>
      <c r="L153" s="44"/>
      <c r="M153" s="44"/>
      <c r="N153" s="58">
        <v>950</v>
      </c>
      <c r="O153" s="93" t="s">
        <v>114</v>
      </c>
      <c r="P153" s="58"/>
      <c r="Q153" s="58"/>
    </row>
    <row r="154" spans="1:113" s="89" customFormat="1" ht="15.6" x14ac:dyDescent="0.3">
      <c r="A154" s="85"/>
      <c r="B154" s="25"/>
      <c r="C154" s="44"/>
      <c r="D154" s="44"/>
      <c r="E154" s="44"/>
      <c r="F154" s="44"/>
      <c r="G154" s="44"/>
      <c r="H154" s="44"/>
      <c r="I154" s="44"/>
      <c r="J154" s="44"/>
      <c r="K154" s="44"/>
      <c r="L154" s="44"/>
      <c r="M154" s="44"/>
      <c r="N154" s="58"/>
      <c r="O154" s="93"/>
      <c r="P154" s="58"/>
      <c r="Q154" s="58"/>
    </row>
    <row r="155" spans="1:113" s="89" customFormat="1" ht="28.8" x14ac:dyDescent="0.3">
      <c r="A155" s="85">
        <f>A153+1</f>
        <v>73</v>
      </c>
      <c r="B155" s="25" t="s">
        <v>122</v>
      </c>
      <c r="C155" s="44"/>
      <c r="D155" s="44"/>
      <c r="E155" s="44"/>
      <c r="F155" s="44"/>
      <c r="G155" s="44"/>
      <c r="H155" s="44"/>
      <c r="I155" s="44"/>
      <c r="J155" s="44"/>
      <c r="K155" s="44"/>
      <c r="L155" s="44"/>
      <c r="M155" s="44"/>
      <c r="N155" s="94">
        <v>1</v>
      </c>
      <c r="O155" s="93" t="s">
        <v>33</v>
      </c>
      <c r="P155" s="58"/>
      <c r="Q155" s="58"/>
    </row>
    <row r="156" spans="1:113" s="89" customFormat="1" ht="15.6" x14ac:dyDescent="0.3">
      <c r="A156" s="85"/>
      <c r="B156" s="25"/>
      <c r="C156" s="44"/>
      <c r="D156" s="44"/>
      <c r="E156" s="44"/>
      <c r="F156" s="44"/>
      <c r="G156" s="44"/>
      <c r="H156" s="44"/>
      <c r="I156" s="44"/>
      <c r="J156" s="44"/>
      <c r="K156" s="44"/>
      <c r="L156" s="44"/>
      <c r="M156" s="44"/>
      <c r="N156" s="94"/>
      <c r="O156" s="93"/>
      <c r="P156" s="58"/>
      <c r="Q156" s="58"/>
    </row>
    <row r="157" spans="1:113" s="90" customFormat="1" ht="62.4" x14ac:dyDescent="0.3">
      <c r="A157" s="85"/>
      <c r="B157" s="37" t="s">
        <v>123</v>
      </c>
      <c r="C157" s="38"/>
      <c r="D157" s="38"/>
      <c r="E157" s="38"/>
      <c r="F157" s="38"/>
      <c r="G157" s="38"/>
      <c r="H157" s="38"/>
      <c r="I157" s="38"/>
      <c r="J157" s="38"/>
      <c r="K157" s="38"/>
      <c r="L157" s="38"/>
      <c r="M157" s="38"/>
      <c r="N157" s="55"/>
      <c r="O157" s="88"/>
      <c r="P157" s="55"/>
      <c r="Q157" s="55"/>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c r="CS157" s="89"/>
      <c r="CT157" s="89"/>
      <c r="CU157" s="89"/>
      <c r="CV157" s="89"/>
      <c r="CW157" s="89"/>
      <c r="CX157" s="89"/>
      <c r="CY157" s="89"/>
      <c r="CZ157" s="89"/>
      <c r="DA157" s="89"/>
      <c r="DB157" s="89"/>
      <c r="DC157" s="89"/>
      <c r="DD157" s="89"/>
      <c r="DE157" s="89"/>
      <c r="DF157" s="89"/>
      <c r="DG157" s="89"/>
      <c r="DH157" s="89"/>
      <c r="DI157" s="89"/>
    </row>
    <row r="158" spans="1:113" s="90" customFormat="1" x14ac:dyDescent="0.3">
      <c r="A158" s="85">
        <f>+A155+1</f>
        <v>74</v>
      </c>
      <c r="B158" s="25" t="s">
        <v>124</v>
      </c>
      <c r="C158" s="36">
        <v>36</v>
      </c>
      <c r="D158" s="36">
        <v>6</v>
      </c>
      <c r="E158" s="36">
        <v>3</v>
      </c>
      <c r="F158" s="36">
        <v>6</v>
      </c>
      <c r="G158" s="36">
        <v>25</v>
      </c>
      <c r="H158" s="36">
        <v>6</v>
      </c>
      <c r="I158" s="36">
        <v>20</v>
      </c>
      <c r="J158" s="36">
        <v>16</v>
      </c>
      <c r="K158" s="36">
        <v>20</v>
      </c>
      <c r="L158" s="36">
        <v>20</v>
      </c>
      <c r="M158" s="36">
        <v>80</v>
      </c>
      <c r="N158" s="58">
        <f>SUM(C158:M158)</f>
        <v>238</v>
      </c>
      <c r="O158" s="86" t="s">
        <v>33</v>
      </c>
      <c r="P158" s="58"/>
      <c r="Q158" s="58"/>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c r="CV158" s="89"/>
      <c r="CW158" s="89"/>
      <c r="CX158" s="89"/>
      <c r="CY158" s="89"/>
      <c r="CZ158" s="89"/>
      <c r="DA158" s="89"/>
      <c r="DB158" s="89"/>
      <c r="DC158" s="89"/>
      <c r="DD158" s="89"/>
      <c r="DE158" s="89"/>
      <c r="DF158" s="89"/>
      <c r="DG158" s="89"/>
      <c r="DH158" s="89"/>
      <c r="DI158" s="89"/>
    </row>
    <row r="159" spans="1:113" s="90" customFormat="1" x14ac:dyDescent="0.3">
      <c r="A159" s="85"/>
      <c r="B159" s="25"/>
      <c r="C159" s="36"/>
      <c r="D159" s="36"/>
      <c r="E159" s="36"/>
      <c r="F159" s="36"/>
      <c r="G159" s="36"/>
      <c r="H159" s="36"/>
      <c r="I159" s="36"/>
      <c r="J159" s="36"/>
      <c r="K159" s="36"/>
      <c r="L159" s="36"/>
      <c r="M159" s="36"/>
      <c r="N159" s="58"/>
      <c r="O159" s="86"/>
      <c r="P159" s="58"/>
      <c r="Q159" s="58"/>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c r="CR159" s="89"/>
      <c r="CS159" s="89"/>
      <c r="CT159" s="89"/>
      <c r="CU159" s="89"/>
      <c r="CV159" s="89"/>
      <c r="CW159" s="89"/>
      <c r="CX159" s="89"/>
      <c r="CY159" s="89"/>
      <c r="CZ159" s="89"/>
      <c r="DA159" s="89"/>
      <c r="DB159" s="89"/>
      <c r="DC159" s="89"/>
      <c r="DD159" s="89"/>
      <c r="DE159" s="89"/>
      <c r="DF159" s="89"/>
      <c r="DG159" s="89"/>
      <c r="DH159" s="89"/>
      <c r="DI159" s="89"/>
    </row>
    <row r="160" spans="1:113" s="90" customFormat="1" ht="28.8" x14ac:dyDescent="0.3">
      <c r="A160" s="85">
        <f>A158+1</f>
        <v>75</v>
      </c>
      <c r="B160" s="25" t="s">
        <v>125</v>
      </c>
      <c r="C160" s="44"/>
      <c r="D160" s="44"/>
      <c r="E160" s="44"/>
      <c r="F160" s="44"/>
      <c r="G160" s="44"/>
      <c r="H160" s="44"/>
      <c r="I160" s="44"/>
      <c r="J160" s="44"/>
      <c r="K160" s="44"/>
      <c r="L160" s="44"/>
      <c r="M160" s="44"/>
      <c r="N160" s="58">
        <v>110</v>
      </c>
      <c r="O160" s="93" t="s">
        <v>33</v>
      </c>
      <c r="P160" s="58"/>
      <c r="Q160" s="58"/>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c r="CY160" s="89"/>
      <c r="CZ160" s="89"/>
      <c r="DA160" s="89"/>
      <c r="DB160" s="89"/>
      <c r="DC160" s="89"/>
      <c r="DD160" s="89"/>
      <c r="DE160" s="89"/>
      <c r="DF160" s="89"/>
      <c r="DG160" s="89"/>
      <c r="DH160" s="89"/>
      <c r="DI160" s="89"/>
    </row>
    <row r="161" spans="1:113" s="90" customFormat="1" ht="15.6" x14ac:dyDescent="0.3">
      <c r="A161" s="85"/>
      <c r="B161" s="25"/>
      <c r="C161" s="44"/>
      <c r="D161" s="44"/>
      <c r="E161" s="44"/>
      <c r="F161" s="44"/>
      <c r="G161" s="44"/>
      <c r="H161" s="44"/>
      <c r="I161" s="44"/>
      <c r="J161" s="44"/>
      <c r="K161" s="44"/>
      <c r="L161" s="44"/>
      <c r="M161" s="44"/>
      <c r="N161" s="58"/>
      <c r="O161" s="93"/>
      <c r="P161" s="58"/>
      <c r="Q161" s="58"/>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row>
    <row r="162" spans="1:113" s="87" customFormat="1" ht="43.2" x14ac:dyDescent="0.3">
      <c r="A162" s="85">
        <f>A160+1</f>
        <v>76</v>
      </c>
      <c r="B162" s="25" t="s">
        <v>126</v>
      </c>
      <c r="C162" s="39"/>
      <c r="D162" s="39"/>
      <c r="E162" s="39"/>
      <c r="F162" s="39"/>
      <c r="G162" s="39"/>
      <c r="H162" s="39"/>
      <c r="I162" s="39"/>
      <c r="J162" s="39"/>
      <c r="K162" s="39"/>
      <c r="L162" s="39"/>
      <c r="M162" s="39"/>
      <c r="N162" s="58">
        <v>1050</v>
      </c>
      <c r="O162" s="93" t="s">
        <v>114</v>
      </c>
      <c r="P162" s="58"/>
      <c r="Q162" s="58"/>
    </row>
    <row r="163" spans="1:113" s="87" customFormat="1" ht="31.2" x14ac:dyDescent="0.3">
      <c r="A163" s="85"/>
      <c r="B163" s="37" t="s">
        <v>127</v>
      </c>
      <c r="C163" s="45"/>
      <c r="D163" s="45"/>
      <c r="E163" s="45"/>
      <c r="F163" s="45"/>
      <c r="G163" s="45"/>
      <c r="H163" s="45"/>
      <c r="I163" s="45"/>
      <c r="J163" s="45"/>
      <c r="K163" s="45"/>
      <c r="L163" s="45"/>
      <c r="M163" s="45"/>
      <c r="N163" s="95"/>
      <c r="O163" s="96"/>
      <c r="P163" s="95"/>
      <c r="Q163" s="95"/>
    </row>
    <row r="164" spans="1:113" s="87" customFormat="1" ht="43.2" x14ac:dyDescent="0.3">
      <c r="A164" s="85">
        <f t="shared" ref="A164:A173" si="2">A163+1</f>
        <v>1</v>
      </c>
      <c r="B164" s="25" t="s">
        <v>128</v>
      </c>
      <c r="C164" s="39"/>
      <c r="D164" s="39"/>
      <c r="E164" s="39"/>
      <c r="F164" s="39"/>
      <c r="G164" s="39"/>
      <c r="H164" s="39"/>
      <c r="I164" s="39"/>
      <c r="J164" s="39"/>
      <c r="K164" s="39"/>
      <c r="L164" s="39"/>
      <c r="M164" s="39"/>
      <c r="N164" s="58">
        <v>100</v>
      </c>
      <c r="O164" s="93" t="s">
        <v>33</v>
      </c>
      <c r="P164" s="58"/>
      <c r="Q164" s="58"/>
    </row>
    <row r="165" spans="1:113" s="87" customFormat="1" ht="15.6" x14ac:dyDescent="0.3">
      <c r="A165" s="85"/>
      <c r="B165" s="25"/>
      <c r="C165" s="39"/>
      <c r="D165" s="39"/>
      <c r="E165" s="39"/>
      <c r="F165" s="39"/>
      <c r="G165" s="39"/>
      <c r="H165" s="39"/>
      <c r="I165" s="39"/>
      <c r="J165" s="39"/>
      <c r="K165" s="39"/>
      <c r="L165" s="39"/>
      <c r="M165" s="39"/>
      <c r="N165" s="58"/>
      <c r="O165" s="93"/>
      <c r="P165" s="58"/>
      <c r="Q165" s="58"/>
    </row>
    <row r="166" spans="1:113" s="87" customFormat="1" ht="43.2" x14ac:dyDescent="0.3">
      <c r="A166" s="85">
        <f>A164+1</f>
        <v>2</v>
      </c>
      <c r="B166" s="25" t="s">
        <v>129</v>
      </c>
      <c r="C166" s="39"/>
      <c r="D166" s="39"/>
      <c r="E166" s="39"/>
      <c r="F166" s="39"/>
      <c r="G166" s="39"/>
      <c r="H166" s="39"/>
      <c r="I166" s="39"/>
      <c r="J166" s="39"/>
      <c r="K166" s="39"/>
      <c r="L166" s="39"/>
      <c r="M166" s="39"/>
      <c r="N166" s="58">
        <v>100</v>
      </c>
      <c r="O166" s="93" t="s">
        <v>33</v>
      </c>
      <c r="P166" s="58"/>
      <c r="Q166" s="58"/>
    </row>
    <row r="167" spans="1:113" s="87" customFormat="1" ht="15.6" x14ac:dyDescent="0.3">
      <c r="A167" s="85"/>
      <c r="B167" s="25"/>
      <c r="C167" s="39"/>
      <c r="D167" s="39"/>
      <c r="E167" s="39"/>
      <c r="F167" s="39"/>
      <c r="G167" s="39"/>
      <c r="H167" s="39"/>
      <c r="I167" s="39"/>
      <c r="J167" s="39"/>
      <c r="K167" s="39"/>
      <c r="L167" s="39"/>
      <c r="M167" s="39"/>
      <c r="N167" s="58"/>
      <c r="O167" s="93"/>
      <c r="P167" s="58"/>
      <c r="Q167" s="58"/>
    </row>
    <row r="168" spans="1:113" s="87" customFormat="1" ht="15.6" x14ac:dyDescent="0.3">
      <c r="A168" s="85">
        <f>A166+1</f>
        <v>3</v>
      </c>
      <c r="B168" s="25" t="s">
        <v>130</v>
      </c>
      <c r="C168" s="39"/>
      <c r="D168" s="39"/>
      <c r="E168" s="39"/>
      <c r="F168" s="39"/>
      <c r="G168" s="39"/>
      <c r="H168" s="39"/>
      <c r="I168" s="39"/>
      <c r="J168" s="39"/>
      <c r="K168" s="39"/>
      <c r="L168" s="39"/>
      <c r="M168" s="39"/>
      <c r="N168" s="58">
        <v>450</v>
      </c>
      <c r="O168" s="93" t="s">
        <v>114</v>
      </c>
      <c r="P168" s="58"/>
      <c r="Q168" s="58"/>
    </row>
    <row r="169" spans="1:113" s="87" customFormat="1" ht="15.6" x14ac:dyDescent="0.3">
      <c r="A169" s="85"/>
      <c r="B169" s="25"/>
      <c r="C169" s="39"/>
      <c r="D169" s="39"/>
      <c r="E169" s="39"/>
      <c r="F169" s="39"/>
      <c r="G169" s="39"/>
      <c r="H169" s="39"/>
      <c r="I169" s="39"/>
      <c r="J169" s="39"/>
      <c r="K169" s="39"/>
      <c r="L169" s="39"/>
      <c r="M169" s="39"/>
      <c r="N169" s="58"/>
      <c r="O169" s="93"/>
      <c r="P169" s="58"/>
      <c r="Q169" s="58"/>
    </row>
    <row r="170" spans="1:113" s="87" customFormat="1" ht="28.8" x14ac:dyDescent="0.3">
      <c r="A170" s="85">
        <f>A168+1</f>
        <v>4</v>
      </c>
      <c r="B170" s="25" t="s">
        <v>131</v>
      </c>
      <c r="C170" s="39"/>
      <c r="D170" s="39"/>
      <c r="E170" s="39"/>
      <c r="F170" s="39"/>
      <c r="G170" s="39"/>
      <c r="H170" s="39"/>
      <c r="I170" s="39"/>
      <c r="J170" s="39"/>
      <c r="K170" s="39"/>
      <c r="L170" s="39"/>
      <c r="M170" s="39"/>
      <c r="N170" s="58">
        <v>550</v>
      </c>
      <c r="O170" s="93" t="s">
        <v>114</v>
      </c>
      <c r="P170" s="58"/>
      <c r="Q170" s="58"/>
    </row>
    <row r="171" spans="1:113" s="87" customFormat="1" ht="15.6" x14ac:dyDescent="0.3">
      <c r="A171" s="85"/>
      <c r="B171" s="25"/>
      <c r="C171" s="39"/>
      <c r="D171" s="39"/>
      <c r="E171" s="39"/>
      <c r="F171" s="39"/>
      <c r="G171" s="39"/>
      <c r="H171" s="39"/>
      <c r="I171" s="39"/>
      <c r="J171" s="39"/>
      <c r="K171" s="39"/>
      <c r="L171" s="39"/>
      <c r="M171" s="39"/>
      <c r="N171" s="58"/>
      <c r="O171" s="93"/>
      <c r="P171" s="58"/>
      <c r="Q171" s="58"/>
    </row>
    <row r="172" spans="1:113" s="87" customFormat="1" ht="15.6" x14ac:dyDescent="0.3">
      <c r="A172" s="85"/>
      <c r="B172" s="37" t="s">
        <v>132</v>
      </c>
      <c r="C172" s="45"/>
      <c r="D172" s="45"/>
      <c r="E172" s="45"/>
      <c r="F172" s="45"/>
      <c r="G172" s="45"/>
      <c r="H172" s="45"/>
      <c r="I172" s="45"/>
      <c r="J172" s="45"/>
      <c r="K172" s="45"/>
      <c r="L172" s="45"/>
      <c r="M172" s="45"/>
      <c r="N172" s="95"/>
      <c r="O172" s="96"/>
      <c r="P172" s="95"/>
      <c r="Q172" s="95"/>
    </row>
    <row r="173" spans="1:113" s="87" customFormat="1" ht="28.8" x14ac:dyDescent="0.3">
      <c r="A173" s="85">
        <f t="shared" si="2"/>
        <v>1</v>
      </c>
      <c r="B173" s="25" t="s">
        <v>133</v>
      </c>
      <c r="C173" s="39"/>
      <c r="D173" s="39"/>
      <c r="E173" s="39"/>
      <c r="F173" s="39"/>
      <c r="G173" s="39"/>
      <c r="H173" s="39"/>
      <c r="I173" s="39"/>
      <c r="J173" s="39"/>
      <c r="K173" s="39"/>
      <c r="L173" s="39"/>
      <c r="M173" s="39"/>
      <c r="N173" s="58">
        <v>750</v>
      </c>
      <c r="O173" s="93" t="s">
        <v>114</v>
      </c>
      <c r="P173" s="58"/>
      <c r="Q173" s="58"/>
    </row>
    <row r="174" spans="1:113" s="87" customFormat="1" ht="15.6" x14ac:dyDescent="0.3">
      <c r="A174" s="85"/>
      <c r="B174" s="25"/>
      <c r="C174" s="39"/>
      <c r="D174" s="39"/>
      <c r="E174" s="39"/>
      <c r="F174" s="39"/>
      <c r="G174" s="39"/>
      <c r="H174" s="39"/>
      <c r="I174" s="39"/>
      <c r="J174" s="39"/>
      <c r="K174" s="39"/>
      <c r="L174" s="39"/>
      <c r="M174" s="39"/>
      <c r="N174" s="58"/>
      <c r="O174" s="93"/>
      <c r="P174" s="58"/>
      <c r="Q174" s="58"/>
    </row>
    <row r="175" spans="1:113" s="87" customFormat="1" ht="28.8" x14ac:dyDescent="0.3">
      <c r="A175" s="85">
        <f>A173+1</f>
        <v>2</v>
      </c>
      <c r="B175" s="25" t="s">
        <v>134</v>
      </c>
      <c r="C175" s="39"/>
      <c r="D175" s="39"/>
      <c r="E175" s="39"/>
      <c r="F175" s="39"/>
      <c r="G175" s="39"/>
      <c r="H175" s="39"/>
      <c r="I175" s="39"/>
      <c r="J175" s="39"/>
      <c r="K175" s="39"/>
      <c r="L175" s="39"/>
      <c r="M175" s="39"/>
      <c r="N175" s="58">
        <v>650</v>
      </c>
      <c r="O175" s="93" t="s">
        <v>114</v>
      </c>
      <c r="P175" s="58"/>
      <c r="Q175" s="58"/>
    </row>
    <row r="176" spans="1:113" s="87" customFormat="1" ht="15.6" x14ac:dyDescent="0.3">
      <c r="A176" s="85"/>
      <c r="B176" s="25"/>
      <c r="C176" s="39"/>
      <c r="D176" s="39"/>
      <c r="E176" s="39"/>
      <c r="F176" s="39"/>
      <c r="G176" s="39"/>
      <c r="H176" s="39"/>
      <c r="I176" s="39"/>
      <c r="J176" s="39"/>
      <c r="K176" s="39"/>
      <c r="L176" s="39"/>
      <c r="M176" s="39"/>
      <c r="N176" s="58"/>
      <c r="O176" s="93"/>
      <c r="P176" s="58"/>
      <c r="Q176" s="58"/>
    </row>
    <row r="177" spans="1:18" s="87" customFormat="1" ht="28.8" x14ac:dyDescent="0.3">
      <c r="A177" s="85">
        <f>A175+1</f>
        <v>3</v>
      </c>
      <c r="B177" s="25" t="s">
        <v>135</v>
      </c>
      <c r="C177" s="39"/>
      <c r="D177" s="39"/>
      <c r="E177" s="39"/>
      <c r="F177" s="39"/>
      <c r="G177" s="39"/>
      <c r="H177" s="39"/>
      <c r="I177" s="39"/>
      <c r="J177" s="39"/>
      <c r="K177" s="39"/>
      <c r="L177" s="39"/>
      <c r="M177" s="39"/>
      <c r="N177" s="58">
        <v>1250</v>
      </c>
      <c r="O177" s="93" t="s">
        <v>114</v>
      </c>
      <c r="P177" s="58"/>
      <c r="Q177" s="58"/>
    </row>
    <row r="178" spans="1:18" s="87" customFormat="1" ht="15.6" x14ac:dyDescent="0.3">
      <c r="A178" s="85"/>
      <c r="B178" s="25"/>
      <c r="C178" s="39"/>
      <c r="D178" s="39"/>
      <c r="E178" s="39"/>
      <c r="F178" s="39"/>
      <c r="G178" s="39"/>
      <c r="H178" s="39"/>
      <c r="I178" s="39"/>
      <c r="J178" s="39"/>
      <c r="K178" s="39"/>
      <c r="L178" s="39"/>
      <c r="M178" s="39"/>
      <c r="N178" s="58"/>
      <c r="O178" s="93"/>
      <c r="P178" s="58"/>
      <c r="Q178" s="58"/>
    </row>
    <row r="179" spans="1:18" s="87" customFormat="1" ht="43.2" x14ac:dyDescent="0.3">
      <c r="A179" s="85">
        <f>A177+1</f>
        <v>4</v>
      </c>
      <c r="B179" s="25" t="s">
        <v>84</v>
      </c>
      <c r="C179" s="39"/>
      <c r="D179" s="39"/>
      <c r="E179" s="39"/>
      <c r="F179" s="39"/>
      <c r="G179" s="39"/>
      <c r="H179" s="39"/>
      <c r="I179" s="39"/>
      <c r="J179" s="39"/>
      <c r="K179" s="39"/>
      <c r="L179" s="39"/>
      <c r="M179" s="39"/>
      <c r="N179" s="58">
        <v>120</v>
      </c>
      <c r="O179" s="93" t="s">
        <v>33</v>
      </c>
      <c r="P179" s="58"/>
      <c r="Q179" s="58"/>
    </row>
    <row r="180" spans="1:18" s="87" customFormat="1" ht="15.6" x14ac:dyDescent="0.3">
      <c r="A180" s="85"/>
      <c r="B180" s="25"/>
      <c r="C180" s="39"/>
      <c r="D180" s="39"/>
      <c r="E180" s="39"/>
      <c r="F180" s="39"/>
      <c r="G180" s="39"/>
      <c r="H180" s="39"/>
      <c r="I180" s="39"/>
      <c r="J180" s="39"/>
      <c r="K180" s="39"/>
      <c r="L180" s="39"/>
      <c r="M180" s="39"/>
      <c r="N180" s="58"/>
      <c r="O180" s="93"/>
      <c r="P180" s="58"/>
      <c r="Q180" s="58"/>
    </row>
    <row r="181" spans="1:18" s="87" customFormat="1" ht="28.8" x14ac:dyDescent="0.3">
      <c r="A181" s="85">
        <f>A179+1</f>
        <v>5</v>
      </c>
      <c r="B181" s="25" t="s">
        <v>136</v>
      </c>
      <c r="C181" s="39"/>
      <c r="D181" s="39"/>
      <c r="E181" s="39"/>
      <c r="F181" s="39"/>
      <c r="G181" s="39"/>
      <c r="H181" s="39"/>
      <c r="I181" s="39"/>
      <c r="J181" s="39"/>
      <c r="K181" s="39"/>
      <c r="L181" s="39"/>
      <c r="M181" s="39"/>
      <c r="N181" s="58">
        <v>120</v>
      </c>
      <c r="O181" s="93" t="s">
        <v>33</v>
      </c>
      <c r="P181" s="58"/>
      <c r="Q181" s="58"/>
    </row>
    <row r="182" spans="1:18" ht="15.6" x14ac:dyDescent="0.3">
      <c r="A182" s="24"/>
      <c r="B182" s="35"/>
      <c r="C182" s="39"/>
      <c r="D182" s="39"/>
      <c r="E182" s="39"/>
      <c r="F182" s="39"/>
      <c r="G182" s="39"/>
      <c r="H182" s="39"/>
      <c r="I182" s="39"/>
      <c r="J182" s="39"/>
      <c r="K182" s="39"/>
      <c r="L182" s="39"/>
      <c r="M182" s="39"/>
      <c r="N182" s="52"/>
      <c r="O182" s="59"/>
      <c r="P182" s="52"/>
      <c r="Q182" s="52"/>
    </row>
    <row r="183" spans="1:18" ht="15.6" x14ac:dyDescent="0.3">
      <c r="A183" s="51"/>
      <c r="B183" s="80"/>
      <c r="C183" s="46"/>
      <c r="D183" s="46"/>
      <c r="E183" s="46"/>
      <c r="F183" s="46"/>
      <c r="G183" s="46"/>
      <c r="H183" s="46"/>
      <c r="I183" s="46"/>
      <c r="J183" s="46"/>
      <c r="K183" s="46"/>
      <c r="L183" s="46"/>
      <c r="M183" s="46"/>
      <c r="N183" s="60"/>
      <c r="O183" s="56"/>
      <c r="P183" s="97" t="s">
        <v>34</v>
      </c>
      <c r="Q183" s="97"/>
      <c r="R183" s="47"/>
    </row>
    <row r="184" spans="1:18" ht="15.6" customHeight="1" x14ac:dyDescent="0.3">
      <c r="A184" s="24"/>
      <c r="B184" s="50"/>
      <c r="C184" s="49"/>
      <c r="D184" s="49"/>
      <c r="E184" s="49"/>
      <c r="F184" s="49"/>
      <c r="G184" s="49"/>
      <c r="H184" s="49"/>
      <c r="I184" s="49"/>
      <c r="J184" s="49"/>
      <c r="K184" s="49"/>
      <c r="L184" s="49"/>
      <c r="M184" s="49"/>
      <c r="N184" s="52"/>
      <c r="O184" s="26"/>
      <c r="P184" s="52"/>
      <c r="Q184" s="52"/>
    </row>
    <row r="185" spans="1:18" x14ac:dyDescent="0.3">
      <c r="N185" s="61" t="s">
        <v>137</v>
      </c>
    </row>
  </sheetData>
  <mergeCells count="2">
    <mergeCell ref="A2:Q2"/>
    <mergeCell ref="A1:Q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6D9E4-C969-476F-BBD5-24F8491F2F9F}">
  <dimension ref="A1:F119"/>
  <sheetViews>
    <sheetView topLeftCell="A112" workbookViewId="0">
      <selection activeCell="F119" sqref="F119"/>
    </sheetView>
  </sheetViews>
  <sheetFormatPr defaultColWidth="9.109375" defaultRowHeight="15.6" x14ac:dyDescent="0.3"/>
  <cols>
    <col min="1" max="1" width="9.109375" style="71"/>
    <col min="2" max="2" width="74.33203125" style="117" customWidth="1"/>
    <col min="3" max="3" width="12.6640625" style="70" customWidth="1"/>
    <col min="4" max="4" width="8.5546875" style="70" customWidth="1"/>
    <col min="5" max="5" width="12.6640625" style="70" bestFit="1" customWidth="1"/>
    <col min="6" max="6" width="18.5546875" style="70" customWidth="1"/>
    <col min="7" max="16384" width="9.109375" style="69"/>
  </cols>
  <sheetData>
    <row r="1" spans="1:6" s="1" customFormat="1" ht="24" customHeight="1" x14ac:dyDescent="0.3">
      <c r="A1" s="129" t="s">
        <v>55</v>
      </c>
      <c r="B1" s="129"/>
      <c r="C1" s="129"/>
      <c r="D1" s="129"/>
      <c r="E1" s="129"/>
      <c r="F1" s="129"/>
    </row>
    <row r="2" spans="1:6" s="1" customFormat="1" ht="24" customHeight="1" x14ac:dyDescent="0.3">
      <c r="A2" s="129" t="s">
        <v>192</v>
      </c>
      <c r="B2" s="129"/>
      <c r="C2" s="129"/>
      <c r="D2" s="129"/>
      <c r="E2" s="129"/>
      <c r="F2" s="129"/>
    </row>
    <row r="3" spans="1:6" customFormat="1" ht="24" customHeight="1" x14ac:dyDescent="0.3">
      <c r="A3" s="22" t="s">
        <v>37</v>
      </c>
      <c r="B3" s="22" t="s">
        <v>1</v>
      </c>
      <c r="C3" s="30" t="s">
        <v>3</v>
      </c>
      <c r="D3" s="30" t="s">
        <v>2</v>
      </c>
      <c r="E3" s="30" t="s">
        <v>4</v>
      </c>
      <c r="F3" s="30" t="s">
        <v>5</v>
      </c>
    </row>
    <row r="4" spans="1:6" customFormat="1" ht="15.6" customHeight="1" x14ac:dyDescent="0.3">
      <c r="A4" s="24"/>
      <c r="B4" s="23"/>
      <c r="C4" s="26"/>
      <c r="D4" s="26"/>
      <c r="E4" s="26"/>
      <c r="F4" s="26"/>
    </row>
    <row r="5" spans="1:6" x14ac:dyDescent="0.3">
      <c r="A5" s="67" t="s">
        <v>6</v>
      </c>
      <c r="B5" s="118" t="s">
        <v>140</v>
      </c>
      <c r="C5" s="66"/>
      <c r="D5" s="66"/>
      <c r="E5" s="66"/>
      <c r="F5" s="73"/>
    </row>
    <row r="6" spans="1:6" ht="57.6" x14ac:dyDescent="0.3">
      <c r="A6" s="67">
        <v>1</v>
      </c>
      <c r="B6" s="109" t="s">
        <v>176</v>
      </c>
      <c r="C6" s="66"/>
      <c r="D6" s="66"/>
      <c r="E6" s="66"/>
      <c r="F6" s="73"/>
    </row>
    <row r="7" spans="1:6" x14ac:dyDescent="0.3">
      <c r="A7" s="126">
        <v>1.1000000000000001</v>
      </c>
      <c r="B7" s="109" t="s">
        <v>335</v>
      </c>
      <c r="C7" s="66">
        <v>650</v>
      </c>
      <c r="D7" s="66" t="s">
        <v>20</v>
      </c>
      <c r="E7" s="66"/>
      <c r="F7" s="73"/>
    </row>
    <row r="8" spans="1:6" x14ac:dyDescent="0.3">
      <c r="A8" s="126">
        <v>1.2</v>
      </c>
      <c r="B8" s="109" t="s">
        <v>336</v>
      </c>
      <c r="C8" s="66">
        <v>1270</v>
      </c>
      <c r="D8" s="66" t="s">
        <v>20</v>
      </c>
      <c r="E8" s="66"/>
      <c r="F8" s="73"/>
    </row>
    <row r="9" spans="1:6" x14ac:dyDescent="0.3">
      <c r="A9" s="126">
        <v>1.3</v>
      </c>
      <c r="B9" s="109" t="s">
        <v>337</v>
      </c>
      <c r="C9" s="66">
        <v>650</v>
      </c>
      <c r="D9" s="66" t="s">
        <v>20</v>
      </c>
      <c r="E9" s="66"/>
      <c r="F9" s="73"/>
    </row>
    <row r="10" spans="1:6" x14ac:dyDescent="0.3">
      <c r="A10" s="126"/>
      <c r="B10" s="109"/>
      <c r="C10" s="66"/>
      <c r="D10" s="66"/>
      <c r="E10" s="66"/>
      <c r="F10" s="73"/>
    </row>
    <row r="11" spans="1:6" ht="57.6" x14ac:dyDescent="0.3">
      <c r="A11" s="67">
        <v>2</v>
      </c>
      <c r="B11" s="109" t="s">
        <v>141</v>
      </c>
      <c r="C11" s="66"/>
      <c r="D11" s="66"/>
      <c r="E11" s="66"/>
      <c r="F11" s="73"/>
    </row>
    <row r="12" spans="1:6" x14ac:dyDescent="0.3">
      <c r="A12" s="126">
        <v>2.1</v>
      </c>
      <c r="B12" s="109" t="s">
        <v>335</v>
      </c>
      <c r="C12" s="66">
        <v>320</v>
      </c>
      <c r="D12" s="66" t="s">
        <v>20</v>
      </c>
      <c r="E12" s="66"/>
      <c r="F12" s="73"/>
    </row>
    <row r="13" spans="1:6" x14ac:dyDescent="0.3">
      <c r="A13" s="126">
        <v>2.2000000000000002</v>
      </c>
      <c r="B13" s="109" t="s">
        <v>336</v>
      </c>
      <c r="C13" s="66">
        <v>975</v>
      </c>
      <c r="D13" s="66" t="s">
        <v>20</v>
      </c>
      <c r="E13" s="66"/>
      <c r="F13" s="73"/>
    </row>
    <row r="14" spans="1:6" x14ac:dyDescent="0.3">
      <c r="A14" s="126">
        <v>2.2999999999999998</v>
      </c>
      <c r="B14" s="109" t="s">
        <v>337</v>
      </c>
      <c r="C14" s="66">
        <v>368</v>
      </c>
      <c r="D14" s="66" t="s">
        <v>20</v>
      </c>
      <c r="E14" s="66"/>
      <c r="F14" s="73"/>
    </row>
    <row r="15" spans="1:6" x14ac:dyDescent="0.3">
      <c r="A15" s="126">
        <v>2.4</v>
      </c>
      <c r="B15" s="109" t="s">
        <v>338</v>
      </c>
      <c r="C15" s="66">
        <v>1099</v>
      </c>
      <c r="D15" s="66" t="s">
        <v>20</v>
      </c>
      <c r="E15" s="66"/>
      <c r="F15" s="73"/>
    </row>
    <row r="16" spans="1:6" x14ac:dyDescent="0.3">
      <c r="A16" s="126">
        <v>2.5</v>
      </c>
      <c r="B16" s="109" t="s">
        <v>339</v>
      </c>
      <c r="C16" s="66">
        <v>650</v>
      </c>
      <c r="D16" s="66" t="s">
        <v>20</v>
      </c>
      <c r="E16" s="66"/>
      <c r="F16" s="73"/>
    </row>
    <row r="17" spans="1:6" x14ac:dyDescent="0.3">
      <c r="A17" s="126">
        <v>2.6</v>
      </c>
      <c r="B17" s="109" t="s">
        <v>26</v>
      </c>
      <c r="C17" s="66">
        <v>1020</v>
      </c>
      <c r="D17" s="66" t="s">
        <v>20</v>
      </c>
      <c r="E17" s="66"/>
      <c r="F17" s="73"/>
    </row>
    <row r="18" spans="1:6" x14ac:dyDescent="0.3">
      <c r="A18" s="126">
        <v>2.7</v>
      </c>
      <c r="B18" s="109" t="s">
        <v>340</v>
      </c>
      <c r="C18" s="66">
        <v>484</v>
      </c>
      <c r="D18" s="66" t="s">
        <v>20</v>
      </c>
      <c r="E18" s="66"/>
      <c r="F18" s="73"/>
    </row>
    <row r="19" spans="1:6" x14ac:dyDescent="0.3">
      <c r="A19" s="126">
        <v>2.8</v>
      </c>
      <c r="B19" s="109" t="s">
        <v>341</v>
      </c>
      <c r="C19" s="66">
        <v>328</v>
      </c>
      <c r="D19" s="66" t="s">
        <v>20</v>
      </c>
      <c r="E19" s="66"/>
      <c r="F19" s="73"/>
    </row>
    <row r="20" spans="1:6" x14ac:dyDescent="0.3">
      <c r="A20" s="126">
        <v>2.9</v>
      </c>
      <c r="B20" s="109" t="s">
        <v>24</v>
      </c>
      <c r="C20" s="66">
        <v>343</v>
      </c>
      <c r="D20" s="66" t="s">
        <v>20</v>
      </c>
      <c r="E20" s="66"/>
      <c r="F20" s="73"/>
    </row>
    <row r="21" spans="1:6" x14ac:dyDescent="0.3">
      <c r="A21" s="126"/>
      <c r="B21" s="109"/>
      <c r="C21" s="66"/>
      <c r="D21" s="66"/>
      <c r="E21" s="66"/>
      <c r="F21" s="73"/>
    </row>
    <row r="22" spans="1:6" ht="28.8" x14ac:dyDescent="0.3">
      <c r="A22" s="67">
        <v>3</v>
      </c>
      <c r="B22" s="109" t="s">
        <v>27</v>
      </c>
      <c r="C22" s="66">
        <v>371</v>
      </c>
      <c r="D22" s="66" t="s">
        <v>258</v>
      </c>
      <c r="E22" s="66"/>
      <c r="F22" s="73"/>
    </row>
    <row r="23" spans="1:6" x14ac:dyDescent="0.3">
      <c r="A23" s="67"/>
      <c r="B23" s="109"/>
      <c r="C23" s="66"/>
      <c r="D23" s="66"/>
      <c r="E23" s="66"/>
      <c r="F23" s="73"/>
    </row>
    <row r="24" spans="1:6" ht="28.8" x14ac:dyDescent="0.3">
      <c r="A24" s="67">
        <v>4</v>
      </c>
      <c r="B24" s="109" t="s">
        <v>142</v>
      </c>
      <c r="C24" s="66">
        <f>6*3*20</f>
        <v>360</v>
      </c>
      <c r="D24" s="66" t="s">
        <v>258</v>
      </c>
      <c r="E24" s="66"/>
      <c r="F24" s="73"/>
    </row>
    <row r="25" spans="1:6" x14ac:dyDescent="0.3">
      <c r="A25" s="67"/>
      <c r="B25" s="109"/>
      <c r="C25" s="66"/>
      <c r="D25" s="66"/>
      <c r="E25" s="66"/>
      <c r="F25" s="73"/>
    </row>
    <row r="26" spans="1:6" ht="28.8" x14ac:dyDescent="0.3">
      <c r="A26" s="67">
        <v>5</v>
      </c>
      <c r="B26" s="109" t="s">
        <v>143</v>
      </c>
      <c r="C26" s="66">
        <f>C7+C8+C9</f>
        <v>2570</v>
      </c>
      <c r="D26" s="66" t="s">
        <v>259</v>
      </c>
      <c r="E26" s="66"/>
      <c r="F26" s="73"/>
    </row>
    <row r="27" spans="1:6" x14ac:dyDescent="0.3">
      <c r="A27" s="67"/>
      <c r="B27" s="109"/>
      <c r="C27" s="66"/>
      <c r="D27" s="66"/>
      <c r="E27" s="66"/>
      <c r="F27" s="73"/>
    </row>
    <row r="28" spans="1:6" ht="28.8" x14ac:dyDescent="0.3">
      <c r="A28" s="67">
        <v>6</v>
      </c>
      <c r="B28" s="109" t="s">
        <v>177</v>
      </c>
      <c r="C28" s="66"/>
      <c r="D28" s="66"/>
      <c r="E28" s="66"/>
      <c r="F28" s="73"/>
    </row>
    <row r="29" spans="1:6" x14ac:dyDescent="0.3">
      <c r="A29" s="126">
        <v>6.1</v>
      </c>
      <c r="B29" s="109" t="s">
        <v>144</v>
      </c>
      <c r="C29" s="66">
        <v>2</v>
      </c>
      <c r="D29" s="66" t="s">
        <v>260</v>
      </c>
      <c r="E29" s="66"/>
      <c r="F29" s="73"/>
    </row>
    <row r="30" spans="1:6" x14ac:dyDescent="0.3">
      <c r="A30" s="126">
        <v>6.2</v>
      </c>
      <c r="B30" s="109" t="s">
        <v>145</v>
      </c>
      <c r="C30" s="66">
        <v>2</v>
      </c>
      <c r="D30" s="66" t="s">
        <v>260</v>
      </c>
      <c r="E30" s="66"/>
      <c r="F30" s="73"/>
    </row>
    <row r="31" spans="1:6" x14ac:dyDescent="0.3">
      <c r="A31" s="126">
        <v>6.3</v>
      </c>
      <c r="B31" s="109" t="s">
        <v>146</v>
      </c>
      <c r="C31" s="66">
        <v>20</v>
      </c>
      <c r="D31" s="66" t="s">
        <v>260</v>
      </c>
      <c r="E31" s="66"/>
      <c r="F31" s="73"/>
    </row>
    <row r="32" spans="1:6" x14ac:dyDescent="0.3">
      <c r="A32" s="126">
        <v>6.4</v>
      </c>
      <c r="B32" s="109" t="s">
        <v>147</v>
      </c>
      <c r="C32" s="66">
        <v>20</v>
      </c>
      <c r="D32" s="66" t="s">
        <v>260</v>
      </c>
      <c r="E32" s="66"/>
      <c r="F32" s="73"/>
    </row>
    <row r="33" spans="1:6" x14ac:dyDescent="0.3">
      <c r="A33" s="126">
        <v>6.5</v>
      </c>
      <c r="B33" s="109" t="s">
        <v>148</v>
      </c>
      <c r="C33" s="66">
        <v>2</v>
      </c>
      <c r="D33" s="66" t="s">
        <v>260</v>
      </c>
      <c r="E33" s="66"/>
      <c r="F33" s="73"/>
    </row>
    <row r="34" spans="1:6" x14ac:dyDescent="0.3">
      <c r="A34" s="126">
        <v>6.6</v>
      </c>
      <c r="B34" s="109" t="s">
        <v>149</v>
      </c>
      <c r="C34" s="66">
        <v>72</v>
      </c>
      <c r="D34" s="66" t="s">
        <v>260</v>
      </c>
      <c r="E34" s="66"/>
      <c r="F34" s="73"/>
    </row>
    <row r="35" spans="1:6" x14ac:dyDescent="0.3">
      <c r="A35" s="126">
        <v>6.7</v>
      </c>
      <c r="B35" s="109" t="s">
        <v>150</v>
      </c>
      <c r="C35" s="66">
        <v>80</v>
      </c>
      <c r="D35" s="66" t="s">
        <v>260</v>
      </c>
      <c r="E35" s="66"/>
      <c r="F35" s="73"/>
    </row>
    <row r="36" spans="1:6" x14ac:dyDescent="0.3">
      <c r="A36" s="126">
        <v>6.8</v>
      </c>
      <c r="B36" s="109" t="s">
        <v>151</v>
      </c>
      <c r="C36" s="66">
        <v>72</v>
      </c>
      <c r="D36" s="66" t="s">
        <v>260</v>
      </c>
      <c r="E36" s="66"/>
      <c r="F36" s="73"/>
    </row>
    <row r="37" spans="1:6" x14ac:dyDescent="0.3">
      <c r="A37" s="126">
        <v>6.9</v>
      </c>
      <c r="B37" s="109" t="s">
        <v>152</v>
      </c>
      <c r="C37" s="66">
        <v>80</v>
      </c>
      <c r="D37" s="66" t="s">
        <v>260</v>
      </c>
      <c r="E37" s="66"/>
      <c r="F37" s="73"/>
    </row>
    <row r="38" spans="1:6" x14ac:dyDescent="0.3">
      <c r="A38" s="127">
        <v>6.1</v>
      </c>
      <c r="B38" s="109" t="s">
        <v>153</v>
      </c>
      <c r="C38" s="66">
        <v>2</v>
      </c>
      <c r="D38" s="66" t="s">
        <v>260</v>
      </c>
      <c r="E38" s="66"/>
      <c r="F38" s="73"/>
    </row>
    <row r="39" spans="1:6" x14ac:dyDescent="0.3">
      <c r="A39" s="127"/>
      <c r="B39" s="109"/>
      <c r="C39" s="66"/>
      <c r="D39" s="66"/>
      <c r="E39" s="66"/>
      <c r="F39" s="73"/>
    </row>
    <row r="40" spans="1:6" ht="43.2" x14ac:dyDescent="0.3">
      <c r="A40" s="67">
        <v>7</v>
      </c>
      <c r="B40" s="109" t="s">
        <v>178</v>
      </c>
      <c r="C40" s="66">
        <f>(12+3*8+13)*4</f>
        <v>196</v>
      </c>
      <c r="D40" s="66" t="s">
        <v>260</v>
      </c>
      <c r="E40" s="66"/>
      <c r="F40" s="73"/>
    </row>
    <row r="41" spans="1:6" x14ac:dyDescent="0.3">
      <c r="A41" s="67"/>
      <c r="B41" s="109"/>
      <c r="C41" s="66"/>
      <c r="D41" s="66"/>
      <c r="E41" s="66"/>
      <c r="F41" s="73"/>
    </row>
    <row r="42" spans="1:6" ht="28.8" x14ac:dyDescent="0.3">
      <c r="A42" s="67">
        <v>8</v>
      </c>
      <c r="B42" s="109" t="s">
        <v>268</v>
      </c>
      <c r="C42" s="66">
        <v>4</v>
      </c>
      <c r="D42" s="66" t="s">
        <v>261</v>
      </c>
      <c r="E42" s="66"/>
      <c r="F42" s="73"/>
    </row>
    <row r="43" spans="1:6" x14ac:dyDescent="0.3">
      <c r="A43" s="67"/>
      <c r="B43" s="109"/>
      <c r="C43" s="66"/>
      <c r="D43" s="66"/>
      <c r="E43" s="66"/>
      <c r="F43" s="73"/>
    </row>
    <row r="44" spans="1:6" x14ac:dyDescent="0.3">
      <c r="A44" s="72" t="s">
        <v>13</v>
      </c>
      <c r="B44" s="106" t="s">
        <v>154</v>
      </c>
      <c r="C44" s="66"/>
      <c r="D44" s="66"/>
      <c r="E44" s="66"/>
      <c r="F44" s="73"/>
    </row>
    <row r="45" spans="1:6" ht="28.8" x14ac:dyDescent="0.3">
      <c r="A45" s="67">
        <v>9</v>
      </c>
      <c r="B45" s="109" t="s">
        <v>262</v>
      </c>
      <c r="C45" s="66">
        <f>19+61+308+2+104+500</f>
        <v>994</v>
      </c>
      <c r="D45" s="66" t="s">
        <v>258</v>
      </c>
      <c r="E45" s="66"/>
      <c r="F45" s="73"/>
    </row>
    <row r="46" spans="1:6" x14ac:dyDescent="0.3">
      <c r="A46" s="67"/>
      <c r="B46" s="109"/>
      <c r="C46" s="66"/>
      <c r="D46" s="66"/>
      <c r="E46" s="66"/>
      <c r="F46" s="73"/>
    </row>
    <row r="47" spans="1:6" ht="43.2" x14ac:dyDescent="0.3">
      <c r="A47" s="67">
        <v>10</v>
      </c>
      <c r="B47" s="109" t="s">
        <v>155</v>
      </c>
      <c r="C47" s="66"/>
      <c r="D47" s="66"/>
      <c r="E47" s="66"/>
      <c r="F47" s="73"/>
    </row>
    <row r="48" spans="1:6" x14ac:dyDescent="0.3">
      <c r="A48" s="126">
        <v>10.1</v>
      </c>
      <c r="B48" s="109" t="s">
        <v>26</v>
      </c>
      <c r="C48" s="66">
        <v>716</v>
      </c>
      <c r="D48" s="66" t="s">
        <v>20</v>
      </c>
      <c r="E48" s="66"/>
      <c r="F48" s="73"/>
    </row>
    <row r="49" spans="1:6" x14ac:dyDescent="0.3">
      <c r="A49" s="126">
        <v>10.199999999999999</v>
      </c>
      <c r="B49" s="109" t="s">
        <v>25</v>
      </c>
      <c r="C49" s="66">
        <v>3276</v>
      </c>
      <c r="D49" s="66" t="s">
        <v>20</v>
      </c>
      <c r="E49" s="66"/>
      <c r="F49" s="73"/>
    </row>
    <row r="50" spans="1:6" x14ac:dyDescent="0.3">
      <c r="A50" s="126">
        <v>10.3</v>
      </c>
      <c r="B50" s="109" t="s">
        <v>24</v>
      </c>
      <c r="C50" s="66">
        <v>2016</v>
      </c>
      <c r="D50" s="66" t="s">
        <v>20</v>
      </c>
      <c r="E50" s="66"/>
      <c r="F50" s="73"/>
    </row>
    <row r="51" spans="1:6" x14ac:dyDescent="0.3">
      <c r="A51" s="126"/>
      <c r="B51" s="109"/>
      <c r="C51" s="66"/>
      <c r="D51" s="66"/>
      <c r="E51" s="66"/>
      <c r="F51" s="73"/>
    </row>
    <row r="52" spans="1:6" x14ac:dyDescent="0.3">
      <c r="A52" s="72" t="s">
        <v>15</v>
      </c>
      <c r="B52" s="106" t="s">
        <v>156</v>
      </c>
      <c r="C52" s="66"/>
      <c r="D52" s="66"/>
      <c r="E52" s="66"/>
      <c r="F52" s="73"/>
    </row>
    <row r="53" spans="1:6" x14ac:dyDescent="0.3">
      <c r="A53" s="67">
        <v>11</v>
      </c>
      <c r="B53" s="109" t="s">
        <v>157</v>
      </c>
      <c r="C53" s="66">
        <v>20</v>
      </c>
      <c r="D53" s="66" t="s">
        <v>258</v>
      </c>
      <c r="E53" s="66"/>
      <c r="F53" s="73"/>
    </row>
    <row r="54" spans="1:6" x14ac:dyDescent="0.3">
      <c r="A54" s="67"/>
      <c r="B54" s="109"/>
      <c r="C54" s="66"/>
      <c r="D54" s="66"/>
      <c r="E54" s="66"/>
      <c r="F54" s="73"/>
    </row>
    <row r="55" spans="1:6" ht="57.6" x14ac:dyDescent="0.3">
      <c r="A55" s="67">
        <v>12</v>
      </c>
      <c r="B55" s="109" t="s">
        <v>158</v>
      </c>
      <c r="C55" s="66"/>
      <c r="D55" s="66"/>
      <c r="E55" s="66"/>
      <c r="F55" s="73"/>
    </row>
    <row r="56" spans="1:6" x14ac:dyDescent="0.3">
      <c r="A56" s="126">
        <v>12.1</v>
      </c>
      <c r="B56" s="109" t="s">
        <v>24</v>
      </c>
      <c r="C56" s="66">
        <v>50</v>
      </c>
      <c r="D56" s="66" t="s">
        <v>20</v>
      </c>
      <c r="E56" s="66"/>
      <c r="F56" s="73"/>
    </row>
    <row r="57" spans="1:6" x14ac:dyDescent="0.3">
      <c r="A57" s="126">
        <v>12.2</v>
      </c>
      <c r="B57" s="109" t="s">
        <v>159</v>
      </c>
      <c r="C57" s="66">
        <v>50</v>
      </c>
      <c r="D57" s="66" t="s">
        <v>20</v>
      </c>
      <c r="E57" s="66"/>
      <c r="F57" s="73"/>
    </row>
    <row r="58" spans="1:6" x14ac:dyDescent="0.3">
      <c r="A58" s="126">
        <v>12.3</v>
      </c>
      <c r="B58" s="109" t="s">
        <v>160</v>
      </c>
      <c r="C58" s="66">
        <v>100</v>
      </c>
      <c r="D58" s="66" t="s">
        <v>20</v>
      </c>
      <c r="E58" s="66"/>
      <c r="F58" s="73"/>
    </row>
    <row r="59" spans="1:6" x14ac:dyDescent="0.3">
      <c r="A59" s="126">
        <v>12.4</v>
      </c>
      <c r="B59" s="109" t="s">
        <v>161</v>
      </c>
      <c r="C59" s="66">
        <v>100</v>
      </c>
      <c r="D59" s="66" t="s">
        <v>20</v>
      </c>
      <c r="E59" s="66"/>
      <c r="F59" s="73"/>
    </row>
    <row r="60" spans="1:6" x14ac:dyDescent="0.3">
      <c r="A60" s="126"/>
      <c r="B60" s="109"/>
      <c r="C60" s="66"/>
      <c r="D60" s="66"/>
      <c r="E60" s="66"/>
      <c r="F60" s="73"/>
    </row>
    <row r="61" spans="1:6" x14ac:dyDescent="0.3">
      <c r="A61" s="74" t="s">
        <v>17</v>
      </c>
      <c r="B61" s="118" t="s">
        <v>162</v>
      </c>
      <c r="C61" s="66"/>
      <c r="D61" s="66"/>
      <c r="E61" s="66"/>
      <c r="F61" s="73"/>
    </row>
    <row r="62" spans="1:6" ht="15.6" customHeight="1" x14ac:dyDescent="0.3">
      <c r="A62" s="67">
        <v>13</v>
      </c>
      <c r="B62" s="124" t="s">
        <v>179</v>
      </c>
      <c r="C62" s="66">
        <v>230</v>
      </c>
      <c r="D62" s="66" t="s">
        <v>258</v>
      </c>
      <c r="E62" s="66"/>
      <c r="F62" s="73"/>
    </row>
    <row r="63" spans="1:6" ht="15.6" customHeight="1" x14ac:dyDescent="0.3">
      <c r="A63" s="67"/>
      <c r="B63" s="124"/>
      <c r="C63" s="66"/>
      <c r="D63" s="66"/>
      <c r="E63" s="66"/>
      <c r="F63" s="73"/>
    </row>
    <row r="64" spans="1:6" x14ac:dyDescent="0.3">
      <c r="A64" s="67">
        <v>14</v>
      </c>
      <c r="B64" s="109" t="s">
        <v>180</v>
      </c>
      <c r="C64" s="66">
        <v>3325</v>
      </c>
      <c r="D64" s="66" t="s">
        <v>20</v>
      </c>
      <c r="E64" s="66"/>
      <c r="F64" s="73"/>
    </row>
    <row r="65" spans="1:6" x14ac:dyDescent="0.3">
      <c r="A65" s="67"/>
      <c r="B65" s="109"/>
      <c r="C65" s="66"/>
      <c r="D65" s="66"/>
      <c r="E65" s="66"/>
      <c r="F65" s="73"/>
    </row>
    <row r="66" spans="1:6" x14ac:dyDescent="0.3">
      <c r="A66" s="67">
        <v>15</v>
      </c>
      <c r="B66" s="125" t="s">
        <v>342</v>
      </c>
      <c r="C66" s="66">
        <f>650+1270+650</f>
        <v>2570</v>
      </c>
      <c r="D66" s="66" t="s">
        <v>20</v>
      </c>
      <c r="E66" s="66"/>
      <c r="F66" s="73"/>
    </row>
    <row r="67" spans="1:6" x14ac:dyDescent="0.3">
      <c r="A67" s="67"/>
      <c r="B67" s="125"/>
      <c r="C67" s="66"/>
      <c r="D67" s="66"/>
      <c r="E67" s="66"/>
      <c r="F67" s="73"/>
    </row>
    <row r="68" spans="1:6" ht="28.8" x14ac:dyDescent="0.3">
      <c r="A68" s="67">
        <v>16</v>
      </c>
      <c r="B68" s="109" t="s">
        <v>343</v>
      </c>
      <c r="C68" s="66">
        <v>1548</v>
      </c>
      <c r="D68" s="66" t="s">
        <v>20</v>
      </c>
      <c r="E68" s="66"/>
      <c r="F68" s="73"/>
    </row>
    <row r="69" spans="1:6" x14ac:dyDescent="0.3">
      <c r="A69" s="67"/>
      <c r="B69" s="109"/>
      <c r="C69" s="66"/>
      <c r="D69" s="66"/>
      <c r="E69" s="66"/>
      <c r="F69" s="73"/>
    </row>
    <row r="70" spans="1:6" x14ac:dyDescent="0.3">
      <c r="A70" s="67">
        <v>17</v>
      </c>
      <c r="B70" s="109" t="s">
        <v>347</v>
      </c>
      <c r="C70" s="66">
        <v>1230</v>
      </c>
      <c r="D70" s="66" t="s">
        <v>20</v>
      </c>
      <c r="E70" s="66"/>
      <c r="F70" s="73"/>
    </row>
    <row r="71" spans="1:6" x14ac:dyDescent="0.3">
      <c r="A71" s="67"/>
      <c r="B71" s="109"/>
      <c r="C71" s="66"/>
      <c r="D71" s="66"/>
      <c r="E71" s="66"/>
      <c r="F71" s="73"/>
    </row>
    <row r="72" spans="1:6" x14ac:dyDescent="0.3">
      <c r="A72" s="72" t="s">
        <v>21</v>
      </c>
      <c r="B72" s="106" t="s">
        <v>163</v>
      </c>
      <c r="C72" s="66"/>
      <c r="D72" s="66"/>
      <c r="E72" s="66"/>
      <c r="F72" s="119"/>
    </row>
    <row r="73" spans="1:6" ht="57.6" x14ac:dyDescent="0.3">
      <c r="A73" s="67">
        <v>18</v>
      </c>
      <c r="B73" s="125" t="s">
        <v>348</v>
      </c>
      <c r="C73" s="66">
        <f>9*20000</f>
        <v>180000</v>
      </c>
      <c r="D73" s="66" t="s">
        <v>164</v>
      </c>
      <c r="E73" s="66"/>
      <c r="F73" s="119"/>
    </row>
    <row r="74" spans="1:6" x14ac:dyDescent="0.3">
      <c r="A74" s="67"/>
      <c r="B74" s="125"/>
      <c r="C74" s="66"/>
      <c r="D74" s="66"/>
      <c r="E74" s="66"/>
      <c r="F74" s="119"/>
    </row>
    <row r="75" spans="1:6" ht="72" x14ac:dyDescent="0.3">
      <c r="A75" s="67">
        <v>19</v>
      </c>
      <c r="B75" s="125" t="s">
        <v>349</v>
      </c>
      <c r="C75" s="66">
        <v>8</v>
      </c>
      <c r="D75" s="66" t="s">
        <v>258</v>
      </c>
      <c r="E75" s="66"/>
      <c r="F75" s="119"/>
    </row>
    <row r="76" spans="1:6" x14ac:dyDescent="0.3">
      <c r="A76" s="67"/>
      <c r="B76" s="125"/>
      <c r="C76" s="66"/>
      <c r="D76" s="66"/>
      <c r="E76" s="66"/>
      <c r="F76" s="119"/>
    </row>
    <row r="77" spans="1:6" x14ac:dyDescent="0.3">
      <c r="A77" s="67">
        <v>20</v>
      </c>
      <c r="B77" s="118" t="s">
        <v>263</v>
      </c>
      <c r="C77" s="66">
        <v>1</v>
      </c>
      <c r="D77" s="66" t="s">
        <v>258</v>
      </c>
      <c r="E77" s="66"/>
      <c r="F77" s="119"/>
    </row>
    <row r="78" spans="1:6" ht="86.4" x14ac:dyDescent="0.3">
      <c r="A78" s="67"/>
      <c r="B78" s="109" t="s">
        <v>181</v>
      </c>
      <c r="C78" s="66"/>
      <c r="D78" s="66"/>
      <c r="E78" s="66"/>
      <c r="F78" s="119"/>
    </row>
    <row r="79" spans="1:6" ht="72" x14ac:dyDescent="0.3">
      <c r="A79" s="67"/>
      <c r="B79" s="125" t="s">
        <v>350</v>
      </c>
      <c r="C79" s="66"/>
      <c r="D79" s="66"/>
      <c r="E79" s="66"/>
      <c r="F79" s="119"/>
    </row>
    <row r="80" spans="1:6" x14ac:dyDescent="0.3">
      <c r="A80" s="67"/>
      <c r="B80" s="109" t="s">
        <v>165</v>
      </c>
      <c r="C80" s="66"/>
      <c r="D80" s="66"/>
      <c r="E80" s="66"/>
      <c r="F80" s="119"/>
    </row>
    <row r="81" spans="1:6" x14ac:dyDescent="0.3">
      <c r="A81" s="67"/>
      <c r="B81" s="109" t="s">
        <v>166</v>
      </c>
      <c r="C81" s="66"/>
      <c r="D81" s="66"/>
      <c r="E81" s="66"/>
      <c r="F81" s="119"/>
    </row>
    <row r="82" spans="1:6" x14ac:dyDescent="0.3">
      <c r="A82" s="67"/>
      <c r="B82" s="109" t="s">
        <v>167</v>
      </c>
      <c r="C82" s="66"/>
      <c r="D82" s="66"/>
      <c r="E82" s="66"/>
      <c r="F82" s="119"/>
    </row>
    <row r="83" spans="1:6" x14ac:dyDescent="0.3">
      <c r="A83" s="67"/>
      <c r="B83" s="109" t="s">
        <v>168</v>
      </c>
      <c r="C83" s="66"/>
      <c r="D83" s="66"/>
      <c r="E83" s="66"/>
      <c r="F83" s="119"/>
    </row>
    <row r="84" spans="1:6" x14ac:dyDescent="0.3">
      <c r="A84" s="67"/>
      <c r="B84" s="109" t="s">
        <v>169</v>
      </c>
      <c r="C84" s="66"/>
      <c r="D84" s="66"/>
      <c r="E84" s="66"/>
      <c r="F84" s="119"/>
    </row>
    <row r="85" spans="1:6" x14ac:dyDescent="0.3">
      <c r="A85" s="67"/>
      <c r="B85" s="109" t="s">
        <v>170</v>
      </c>
      <c r="C85" s="66"/>
      <c r="D85" s="66"/>
      <c r="E85" s="66"/>
      <c r="F85" s="119"/>
    </row>
    <row r="86" spans="1:6" ht="72" x14ac:dyDescent="0.3">
      <c r="A86" s="67"/>
      <c r="B86" s="125" t="s">
        <v>344</v>
      </c>
      <c r="C86" s="66"/>
      <c r="D86" s="66"/>
      <c r="E86" s="66"/>
      <c r="F86" s="119"/>
    </row>
    <row r="87" spans="1:6" x14ac:dyDescent="0.3">
      <c r="A87" s="67"/>
      <c r="B87" s="109" t="s">
        <v>165</v>
      </c>
      <c r="C87" s="66"/>
      <c r="D87" s="66"/>
      <c r="E87" s="66"/>
      <c r="F87" s="119"/>
    </row>
    <row r="88" spans="1:6" x14ac:dyDescent="0.3">
      <c r="A88" s="67"/>
      <c r="B88" s="109" t="s">
        <v>166</v>
      </c>
      <c r="C88" s="66"/>
      <c r="D88" s="66"/>
      <c r="E88" s="66"/>
      <c r="F88" s="119"/>
    </row>
    <row r="89" spans="1:6" x14ac:dyDescent="0.3">
      <c r="A89" s="67"/>
      <c r="B89" s="109" t="s">
        <v>171</v>
      </c>
      <c r="C89" s="66"/>
      <c r="D89" s="66"/>
      <c r="E89" s="66"/>
      <c r="F89" s="119"/>
    </row>
    <row r="90" spans="1:6" x14ac:dyDescent="0.3">
      <c r="A90" s="67"/>
      <c r="B90" s="109" t="s">
        <v>168</v>
      </c>
      <c r="C90" s="66"/>
      <c r="D90" s="66"/>
      <c r="E90" s="66"/>
      <c r="F90" s="119"/>
    </row>
    <row r="91" spans="1:6" x14ac:dyDescent="0.3">
      <c r="A91" s="67"/>
      <c r="B91" s="109" t="s">
        <v>169</v>
      </c>
      <c r="C91" s="66"/>
      <c r="D91" s="66"/>
      <c r="E91" s="66"/>
      <c r="F91" s="119"/>
    </row>
    <row r="92" spans="1:6" x14ac:dyDescent="0.3">
      <c r="A92" s="67"/>
      <c r="B92" s="109" t="s">
        <v>170</v>
      </c>
      <c r="C92" s="66"/>
      <c r="D92" s="66"/>
      <c r="E92" s="66"/>
      <c r="F92" s="119"/>
    </row>
    <row r="93" spans="1:6" ht="57.6" x14ac:dyDescent="0.3">
      <c r="A93" s="67"/>
      <c r="B93" s="125" t="s">
        <v>345</v>
      </c>
      <c r="C93" s="66"/>
      <c r="D93" s="66"/>
      <c r="E93" s="66"/>
      <c r="F93" s="119"/>
    </row>
    <row r="94" spans="1:6" x14ac:dyDescent="0.3">
      <c r="A94" s="67"/>
      <c r="B94" s="109" t="s">
        <v>172</v>
      </c>
      <c r="C94" s="66"/>
      <c r="D94" s="66"/>
      <c r="E94" s="66"/>
      <c r="F94" s="119"/>
    </row>
    <row r="95" spans="1:6" ht="84.9" customHeight="1" x14ac:dyDescent="0.3">
      <c r="A95" s="67"/>
      <c r="B95" s="109" t="s">
        <v>264</v>
      </c>
      <c r="C95" s="66"/>
      <c r="D95" s="66"/>
      <c r="E95" s="66"/>
      <c r="F95" s="119"/>
    </row>
    <row r="96" spans="1:6" ht="115.2" x14ac:dyDescent="0.3">
      <c r="A96" s="67"/>
      <c r="B96" s="109" t="s">
        <v>173</v>
      </c>
      <c r="C96" s="66"/>
      <c r="D96" s="66"/>
      <c r="E96" s="66"/>
      <c r="F96" s="119"/>
    </row>
    <row r="97" spans="1:6" x14ac:dyDescent="0.3">
      <c r="A97" s="67"/>
      <c r="B97" s="109" t="s">
        <v>174</v>
      </c>
      <c r="C97" s="66"/>
      <c r="D97" s="66"/>
      <c r="E97" s="66"/>
      <c r="F97" s="119"/>
    </row>
    <row r="98" spans="1:6" ht="126" customHeight="1" x14ac:dyDescent="0.3">
      <c r="A98" s="67"/>
      <c r="B98" s="109" t="s">
        <v>265</v>
      </c>
      <c r="C98" s="66"/>
      <c r="D98" s="66"/>
      <c r="E98" s="66"/>
      <c r="F98" s="119"/>
    </row>
    <row r="99" spans="1:6" x14ac:dyDescent="0.3">
      <c r="A99" s="67"/>
      <c r="B99" s="109" t="s">
        <v>175</v>
      </c>
      <c r="C99" s="66"/>
      <c r="D99" s="66"/>
      <c r="E99" s="66"/>
      <c r="F99" s="119"/>
    </row>
    <row r="100" spans="1:6" x14ac:dyDescent="0.3">
      <c r="A100" s="67"/>
      <c r="B100" s="109"/>
      <c r="C100" s="66"/>
      <c r="D100" s="66"/>
      <c r="E100" s="66"/>
      <c r="F100" s="119"/>
    </row>
    <row r="101" spans="1:6" ht="86.4" x14ac:dyDescent="0.3">
      <c r="A101" s="67">
        <v>21</v>
      </c>
      <c r="B101" s="109" t="s">
        <v>266</v>
      </c>
      <c r="C101" s="66">
        <v>2</v>
      </c>
      <c r="D101" s="66" t="s">
        <v>346</v>
      </c>
      <c r="E101" s="66"/>
      <c r="F101" s="119"/>
    </row>
    <row r="102" spans="1:6" x14ac:dyDescent="0.3">
      <c r="A102" s="67"/>
      <c r="B102" s="109"/>
      <c r="C102" s="66"/>
      <c r="D102" s="66"/>
      <c r="E102" s="66"/>
      <c r="F102" s="119"/>
    </row>
    <row r="103" spans="1:6" ht="57.6" x14ac:dyDescent="0.3">
      <c r="A103" s="75">
        <v>22</v>
      </c>
      <c r="B103" s="109" t="s">
        <v>267</v>
      </c>
      <c r="C103" s="66"/>
      <c r="D103" s="66"/>
      <c r="E103" s="66"/>
      <c r="F103" s="119"/>
    </row>
    <row r="104" spans="1:6" x14ac:dyDescent="0.3">
      <c r="A104" s="75">
        <v>22.1</v>
      </c>
      <c r="B104" s="109" t="s">
        <v>26</v>
      </c>
      <c r="C104" s="66">
        <v>50</v>
      </c>
      <c r="D104" s="66" t="s">
        <v>20</v>
      </c>
      <c r="E104" s="66"/>
      <c r="F104" s="119"/>
    </row>
    <row r="105" spans="1:6" x14ac:dyDescent="0.3">
      <c r="A105" s="75">
        <v>22.2</v>
      </c>
      <c r="B105" s="109" t="s">
        <v>340</v>
      </c>
      <c r="C105" s="66">
        <v>50</v>
      </c>
      <c r="D105" s="66" t="s">
        <v>20</v>
      </c>
      <c r="E105" s="66"/>
      <c r="F105" s="119"/>
    </row>
    <row r="106" spans="1:6" x14ac:dyDescent="0.3">
      <c r="A106" s="75">
        <v>22.3</v>
      </c>
      <c r="B106" s="109" t="s">
        <v>341</v>
      </c>
      <c r="C106" s="66">
        <v>50</v>
      </c>
      <c r="D106" s="66" t="s">
        <v>20</v>
      </c>
      <c r="E106" s="66"/>
      <c r="F106" s="119"/>
    </row>
    <row r="107" spans="1:6" x14ac:dyDescent="0.3">
      <c r="A107" s="75">
        <v>22.4</v>
      </c>
      <c r="B107" s="109" t="s">
        <v>24</v>
      </c>
      <c r="C107" s="66">
        <v>300</v>
      </c>
      <c r="D107" s="66" t="s">
        <v>20</v>
      </c>
      <c r="E107" s="66"/>
      <c r="F107" s="119"/>
    </row>
    <row r="108" spans="1:6" x14ac:dyDescent="0.3">
      <c r="A108" s="75"/>
      <c r="B108" s="109"/>
      <c r="C108" s="66"/>
      <c r="D108" s="66"/>
      <c r="E108" s="66"/>
      <c r="F108" s="119"/>
    </row>
    <row r="109" spans="1:6" ht="21" customHeight="1" x14ac:dyDescent="0.3">
      <c r="A109" s="75">
        <v>23</v>
      </c>
      <c r="B109" s="125" t="s">
        <v>182</v>
      </c>
      <c r="C109" s="66">
        <f>9+9+2</f>
        <v>20</v>
      </c>
      <c r="D109" s="66" t="s">
        <v>346</v>
      </c>
      <c r="E109" s="66"/>
      <c r="F109" s="119"/>
    </row>
    <row r="110" spans="1:6" ht="15.6" customHeight="1" x14ac:dyDescent="0.3">
      <c r="A110" s="75"/>
      <c r="B110" s="125"/>
      <c r="C110" s="66"/>
      <c r="D110" s="66"/>
      <c r="E110" s="66"/>
      <c r="F110" s="119"/>
    </row>
    <row r="111" spans="1:6" ht="28.8" x14ac:dyDescent="0.3">
      <c r="A111" s="75">
        <v>24</v>
      </c>
      <c r="B111" s="125" t="s">
        <v>183</v>
      </c>
      <c r="C111" s="66">
        <f>9+9+2</f>
        <v>20</v>
      </c>
      <c r="D111" s="66" t="s">
        <v>346</v>
      </c>
      <c r="E111" s="66"/>
      <c r="F111" s="119"/>
    </row>
    <row r="112" spans="1:6" x14ac:dyDescent="0.3">
      <c r="A112" s="75"/>
      <c r="B112" s="125"/>
      <c r="C112" s="66"/>
      <c r="D112" s="66"/>
      <c r="E112" s="66"/>
      <c r="F112" s="119"/>
    </row>
    <row r="113" spans="1:6" ht="28.8" x14ac:dyDescent="0.3">
      <c r="A113" s="75">
        <v>25</v>
      </c>
      <c r="B113" s="125" t="s">
        <v>184</v>
      </c>
      <c r="C113" s="66">
        <f>9+9+2</f>
        <v>20</v>
      </c>
      <c r="D113" s="66" t="s">
        <v>346</v>
      </c>
      <c r="E113" s="66"/>
      <c r="F113" s="119"/>
    </row>
    <row r="114" spans="1:6" x14ac:dyDescent="0.3">
      <c r="A114" s="75"/>
      <c r="B114" s="125"/>
      <c r="C114" s="66"/>
      <c r="D114" s="66"/>
      <c r="E114" s="66"/>
      <c r="F114" s="119"/>
    </row>
    <row r="115" spans="1:6" ht="57.6" x14ac:dyDescent="0.3">
      <c r="A115" s="75">
        <v>26</v>
      </c>
      <c r="B115" s="125" t="s">
        <v>185</v>
      </c>
      <c r="C115" s="66">
        <v>6700</v>
      </c>
      <c r="D115" s="66" t="s">
        <v>20</v>
      </c>
      <c r="E115" s="66"/>
      <c r="F115" s="119"/>
    </row>
    <row r="116" spans="1:6" x14ac:dyDescent="0.3">
      <c r="A116" s="75"/>
      <c r="B116" s="125"/>
      <c r="C116" s="66"/>
      <c r="D116" s="66"/>
      <c r="E116" s="66"/>
      <c r="F116" s="119"/>
    </row>
    <row r="117" spans="1:6" ht="28.8" x14ac:dyDescent="0.3">
      <c r="A117" s="75">
        <v>27</v>
      </c>
      <c r="B117" s="125" t="s">
        <v>186</v>
      </c>
      <c r="C117" s="66">
        <v>1</v>
      </c>
      <c r="D117" s="66" t="s">
        <v>346</v>
      </c>
      <c r="E117" s="66"/>
      <c r="F117" s="119"/>
    </row>
    <row r="118" spans="1:6" x14ac:dyDescent="0.3">
      <c r="A118" s="75"/>
      <c r="B118" s="125"/>
      <c r="C118" s="66"/>
      <c r="D118" s="66"/>
      <c r="E118" s="66"/>
      <c r="F118" s="119"/>
    </row>
    <row r="119" spans="1:6" s="116" customFormat="1" ht="18" x14ac:dyDescent="0.3">
      <c r="A119" s="67"/>
      <c r="B119" s="120"/>
      <c r="C119" s="66"/>
      <c r="D119" s="66"/>
      <c r="E119" s="65" t="s">
        <v>34</v>
      </c>
      <c r="F119" s="76"/>
    </row>
  </sheetData>
  <mergeCells count="2">
    <mergeCell ref="A1:F1"/>
    <mergeCell ref="A2:F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61F86-5174-4F31-B80E-2CCA95583225}">
  <dimension ref="A1:F45"/>
  <sheetViews>
    <sheetView workbookViewId="0">
      <selection activeCell="F51" sqref="F51"/>
    </sheetView>
  </sheetViews>
  <sheetFormatPr defaultRowHeight="14.4" x14ac:dyDescent="0.3"/>
  <cols>
    <col min="1" max="1" width="6.77734375" customWidth="1"/>
    <col min="2" max="2" width="81.21875" customWidth="1"/>
    <col min="3" max="3" width="11.44140625" bestFit="1" customWidth="1"/>
    <col min="4" max="4" width="7.21875" customWidth="1"/>
    <col min="5" max="5" width="11.77734375" customWidth="1"/>
    <col min="6" max="6" width="18.77734375" customWidth="1"/>
    <col min="10" max="10" width="11" bestFit="1" customWidth="1"/>
  </cols>
  <sheetData>
    <row r="1" spans="1:6" s="1" customFormat="1" ht="24" customHeight="1" x14ac:dyDescent="0.3">
      <c r="A1" s="129" t="s">
        <v>55</v>
      </c>
      <c r="B1" s="129"/>
      <c r="C1" s="129"/>
      <c r="D1" s="129"/>
      <c r="E1" s="129"/>
      <c r="F1" s="129"/>
    </row>
    <row r="2" spans="1:6" s="1" customFormat="1" ht="24" customHeight="1" x14ac:dyDescent="0.3">
      <c r="A2" s="129" t="s">
        <v>243</v>
      </c>
      <c r="B2" s="129"/>
      <c r="C2" s="129"/>
      <c r="D2" s="129"/>
      <c r="E2" s="129"/>
      <c r="F2" s="129"/>
    </row>
    <row r="3" spans="1:6" ht="24" customHeight="1" x14ac:dyDescent="0.3">
      <c r="A3" s="22" t="s">
        <v>37</v>
      </c>
      <c r="B3" s="22" t="s">
        <v>1</v>
      </c>
      <c r="C3" s="22" t="s">
        <v>3</v>
      </c>
      <c r="D3" s="22" t="s">
        <v>2</v>
      </c>
      <c r="E3" s="22" t="s">
        <v>4</v>
      </c>
      <c r="F3" s="22" t="s">
        <v>5</v>
      </c>
    </row>
    <row r="4" spans="1:6" ht="15.6" customHeight="1" x14ac:dyDescent="0.3">
      <c r="A4" s="23"/>
      <c r="B4" s="23"/>
      <c r="C4" s="23"/>
      <c r="D4" s="23"/>
      <c r="E4" s="23"/>
      <c r="F4" s="23"/>
    </row>
    <row r="5" spans="1:6" ht="28.8" x14ac:dyDescent="0.3">
      <c r="A5" s="24">
        <v>1</v>
      </c>
      <c r="B5" s="25" t="s">
        <v>41</v>
      </c>
      <c r="C5" s="26">
        <v>200</v>
      </c>
      <c r="D5" s="26" t="s">
        <v>39</v>
      </c>
      <c r="E5" s="26"/>
      <c r="F5" s="26"/>
    </row>
    <row r="6" spans="1:6" ht="15.6" customHeight="1" x14ac:dyDescent="0.3">
      <c r="A6" s="23"/>
      <c r="B6" s="23"/>
      <c r="C6" s="27"/>
      <c r="D6" s="27"/>
      <c r="E6" s="27"/>
      <c r="F6" s="27"/>
    </row>
    <row r="7" spans="1:6" ht="158.4" x14ac:dyDescent="0.3">
      <c r="A7" s="24">
        <v>2</v>
      </c>
      <c r="B7" s="25" t="s">
        <v>315</v>
      </c>
      <c r="C7" s="26">
        <v>110</v>
      </c>
      <c r="D7" s="26" t="s">
        <v>39</v>
      </c>
      <c r="E7" s="26"/>
      <c r="F7" s="26"/>
    </row>
    <row r="8" spans="1:6" ht="15.6" customHeight="1" x14ac:dyDescent="0.3">
      <c r="A8" s="23"/>
      <c r="B8" s="23"/>
      <c r="C8" s="27"/>
      <c r="D8" s="27"/>
      <c r="E8" s="27"/>
      <c r="F8" s="27"/>
    </row>
    <row r="9" spans="1:6" ht="51" customHeight="1" x14ac:dyDescent="0.3">
      <c r="A9" s="24">
        <v>3</v>
      </c>
      <c r="B9" s="25" t="s">
        <v>352</v>
      </c>
      <c r="C9" s="26">
        <f>510+20</f>
        <v>530</v>
      </c>
      <c r="D9" s="26" t="s">
        <v>39</v>
      </c>
      <c r="E9" s="26"/>
      <c r="F9" s="26"/>
    </row>
    <row r="10" spans="1:6" ht="15.6" customHeight="1" x14ac:dyDescent="0.3">
      <c r="A10" s="24"/>
      <c r="B10" s="23"/>
      <c r="C10" s="27"/>
      <c r="D10" s="27"/>
      <c r="E10" s="27"/>
      <c r="F10" s="27"/>
    </row>
    <row r="11" spans="1:6" ht="115.2" x14ac:dyDescent="0.3">
      <c r="A11" s="24">
        <v>4</v>
      </c>
      <c r="B11" s="25" t="s">
        <v>44</v>
      </c>
      <c r="C11" s="26">
        <f>830+1500</f>
        <v>2330</v>
      </c>
      <c r="D11" s="26" t="s">
        <v>39</v>
      </c>
      <c r="E11" s="26"/>
      <c r="F11" s="26"/>
    </row>
    <row r="12" spans="1:6" ht="15.6" customHeight="1" x14ac:dyDescent="0.3">
      <c r="A12" s="24"/>
      <c r="B12" s="23"/>
      <c r="C12" s="27"/>
      <c r="D12" s="27"/>
      <c r="E12" s="27"/>
      <c r="F12" s="27"/>
    </row>
    <row r="13" spans="1:6" ht="43.2" x14ac:dyDescent="0.3">
      <c r="A13" s="24">
        <v>5</v>
      </c>
      <c r="B13" s="25" t="s">
        <v>293</v>
      </c>
      <c r="C13" s="26">
        <v>5</v>
      </c>
      <c r="D13" s="26" t="s">
        <v>323</v>
      </c>
      <c r="E13" s="17"/>
      <c r="F13" s="26"/>
    </row>
    <row r="14" spans="1:6" ht="15.6" customHeight="1" x14ac:dyDescent="0.3">
      <c r="A14" s="24"/>
      <c r="B14" s="29"/>
      <c r="C14" s="27"/>
      <c r="D14" s="26"/>
      <c r="E14" s="16"/>
      <c r="F14" s="27"/>
    </row>
    <row r="15" spans="1:6" ht="28.8" x14ac:dyDescent="0.3">
      <c r="A15" s="24">
        <v>6</v>
      </c>
      <c r="B15" s="25" t="s">
        <v>294</v>
      </c>
      <c r="C15" s="26">
        <v>60</v>
      </c>
      <c r="D15" s="26" t="s">
        <v>39</v>
      </c>
      <c r="E15" s="16"/>
      <c r="F15" s="26"/>
    </row>
    <row r="16" spans="1:6" ht="15.6" customHeight="1" x14ac:dyDescent="0.3">
      <c r="A16" s="24"/>
      <c r="B16" s="29"/>
      <c r="C16" s="23"/>
      <c r="D16" s="26"/>
      <c r="E16" s="26"/>
      <c r="F16" s="23"/>
    </row>
    <row r="17" spans="1:6" ht="28.8" x14ac:dyDescent="0.3">
      <c r="A17" s="24">
        <v>7</v>
      </c>
      <c r="B17" s="25" t="s">
        <v>324</v>
      </c>
      <c r="C17" s="26">
        <v>60</v>
      </c>
      <c r="D17" s="26" t="s">
        <v>39</v>
      </c>
      <c r="E17" s="16"/>
      <c r="F17" s="26"/>
    </row>
    <row r="18" spans="1:6" ht="15.6" customHeight="1" x14ac:dyDescent="0.3">
      <c r="A18" s="24"/>
      <c r="B18" s="29"/>
      <c r="C18" s="23"/>
      <c r="D18" s="26"/>
      <c r="E18" s="26"/>
      <c r="F18" s="23"/>
    </row>
    <row r="19" spans="1:6" ht="28.8" x14ac:dyDescent="0.3">
      <c r="A19" s="24">
        <v>8</v>
      </c>
      <c r="B19" s="25" t="s">
        <v>325</v>
      </c>
      <c r="C19" s="26">
        <v>60</v>
      </c>
      <c r="D19" s="26" t="s">
        <v>39</v>
      </c>
      <c r="E19" s="16"/>
      <c r="F19" s="26"/>
    </row>
    <row r="20" spans="1:6" x14ac:dyDescent="0.3">
      <c r="A20" s="24"/>
      <c r="B20" s="23"/>
      <c r="C20" s="23"/>
      <c r="D20" s="23"/>
      <c r="E20" s="23"/>
      <c r="F20" s="23"/>
    </row>
    <row r="21" spans="1:6" ht="28.8" x14ac:dyDescent="0.3">
      <c r="A21" s="24">
        <v>9</v>
      </c>
      <c r="B21" s="25" t="s">
        <v>354</v>
      </c>
      <c r="C21" s="26">
        <v>60</v>
      </c>
      <c r="D21" s="26" t="s">
        <v>39</v>
      </c>
      <c r="E21" s="16"/>
      <c r="F21" s="26"/>
    </row>
    <row r="22" spans="1:6" ht="15.6" customHeight="1" x14ac:dyDescent="0.3">
      <c r="A22" s="23"/>
      <c r="B22" s="23"/>
      <c r="C22" s="23"/>
      <c r="D22" s="23"/>
      <c r="E22" s="23"/>
      <c r="F22" s="23"/>
    </row>
    <row r="23" spans="1:6" ht="100.8" x14ac:dyDescent="0.3">
      <c r="A23" s="24">
        <v>10</v>
      </c>
      <c r="B23" s="25" t="s">
        <v>307</v>
      </c>
      <c r="C23" s="26">
        <v>60</v>
      </c>
      <c r="D23" s="26" t="s">
        <v>39</v>
      </c>
      <c r="E23" s="16"/>
      <c r="F23" s="26"/>
    </row>
    <row r="24" spans="1:6" ht="15.6" customHeight="1" x14ac:dyDescent="0.3">
      <c r="A24" s="23"/>
      <c r="B24" s="23"/>
      <c r="C24" s="23"/>
      <c r="D24" s="23"/>
      <c r="E24" s="23"/>
      <c r="F24" s="23"/>
    </row>
    <row r="25" spans="1:6" ht="129.6" x14ac:dyDescent="0.3">
      <c r="A25" s="24">
        <v>11</v>
      </c>
      <c r="B25" s="25" t="s">
        <v>309</v>
      </c>
      <c r="C25" s="26">
        <f>50*0.1</f>
        <v>5</v>
      </c>
      <c r="D25" s="26" t="s">
        <v>39</v>
      </c>
      <c r="E25" s="26"/>
      <c r="F25" s="26"/>
    </row>
    <row r="26" spans="1:6" ht="15.6" customHeight="1" x14ac:dyDescent="0.3">
      <c r="A26" s="23"/>
      <c r="B26" s="23"/>
      <c r="C26" s="26"/>
      <c r="D26" s="26"/>
      <c r="E26" s="26"/>
      <c r="F26" s="26"/>
    </row>
    <row r="27" spans="1:6" ht="187.2" x14ac:dyDescent="0.3">
      <c r="A27" s="24">
        <v>12</v>
      </c>
      <c r="B27" s="25" t="s">
        <v>312</v>
      </c>
      <c r="C27" s="26">
        <v>60</v>
      </c>
      <c r="D27" s="26" t="s">
        <v>39</v>
      </c>
      <c r="E27" s="26"/>
      <c r="F27" s="26"/>
    </row>
    <row r="28" spans="1:6" ht="15.6" customHeight="1" x14ac:dyDescent="0.3">
      <c r="A28" s="24"/>
      <c r="B28" s="23"/>
      <c r="C28" s="26"/>
      <c r="D28" s="26"/>
      <c r="E28" s="26"/>
      <c r="F28" s="26"/>
    </row>
    <row r="29" spans="1:6" ht="28.8" x14ac:dyDescent="0.3">
      <c r="A29" s="24">
        <v>13</v>
      </c>
      <c r="B29" s="25" t="s">
        <v>355</v>
      </c>
      <c r="C29" s="26">
        <v>1</v>
      </c>
      <c r="D29" s="26" t="s">
        <v>49</v>
      </c>
      <c r="E29" s="26"/>
      <c r="F29" s="26"/>
    </row>
    <row r="30" spans="1:6" ht="15.6" customHeight="1" x14ac:dyDescent="0.3">
      <c r="A30" s="23"/>
      <c r="B30" s="23"/>
      <c r="C30" s="23"/>
      <c r="D30" s="23"/>
      <c r="E30" s="23"/>
      <c r="F30" s="23"/>
    </row>
    <row r="31" spans="1:6" ht="28.8" x14ac:dyDescent="0.3">
      <c r="A31" s="24">
        <v>14</v>
      </c>
      <c r="B31" s="25" t="s">
        <v>356</v>
      </c>
      <c r="C31" s="26">
        <v>1</v>
      </c>
      <c r="D31" s="26" t="s">
        <v>49</v>
      </c>
      <c r="E31" s="26"/>
      <c r="F31" s="26"/>
    </row>
    <row r="32" spans="1:6" ht="15.6" customHeight="1" x14ac:dyDescent="0.3">
      <c r="A32" s="23"/>
      <c r="B32" s="23"/>
      <c r="C32" s="23"/>
      <c r="D32" s="23"/>
      <c r="E32" s="23"/>
      <c r="F32" s="23"/>
    </row>
    <row r="33" spans="1:6" x14ac:dyDescent="0.3">
      <c r="A33" s="24">
        <v>16</v>
      </c>
      <c r="B33" s="28" t="s">
        <v>51</v>
      </c>
      <c r="C33" s="26">
        <v>1</v>
      </c>
      <c r="D33" s="26" t="s">
        <v>49</v>
      </c>
      <c r="E33" s="26"/>
      <c r="F33" s="26"/>
    </row>
    <row r="34" spans="1:6" x14ac:dyDescent="0.3">
      <c r="A34" s="23"/>
      <c r="B34" s="23"/>
      <c r="C34" s="23"/>
      <c r="D34" s="26"/>
      <c r="E34" s="26"/>
      <c r="F34" s="23"/>
    </row>
    <row r="35" spans="1:6" x14ac:dyDescent="0.3">
      <c r="A35" s="24">
        <v>17</v>
      </c>
      <c r="B35" s="28" t="s">
        <v>52</v>
      </c>
      <c r="C35" s="26">
        <v>1</v>
      </c>
      <c r="D35" s="26" t="s">
        <v>49</v>
      </c>
      <c r="E35" s="26"/>
      <c r="F35" s="26"/>
    </row>
    <row r="36" spans="1:6" x14ac:dyDescent="0.3">
      <c r="A36" s="24"/>
      <c r="B36" s="23"/>
      <c r="C36" s="23"/>
      <c r="D36" s="26"/>
      <c r="E36" s="26"/>
      <c r="F36" s="23"/>
    </row>
    <row r="37" spans="1:6" ht="15.6" customHeight="1" x14ac:dyDescent="0.3">
      <c r="A37" s="24">
        <v>18</v>
      </c>
      <c r="B37" s="28" t="s">
        <v>53</v>
      </c>
      <c r="C37" s="26">
        <v>4</v>
      </c>
      <c r="D37" s="26" t="s">
        <v>49</v>
      </c>
      <c r="E37" s="26"/>
      <c r="F37" s="26"/>
    </row>
    <row r="38" spans="1:6" ht="15.6" customHeight="1" x14ac:dyDescent="0.3">
      <c r="A38" s="23"/>
      <c r="B38" s="23"/>
      <c r="C38" s="26"/>
      <c r="D38" s="26"/>
      <c r="E38" s="26"/>
      <c r="F38" s="26"/>
    </row>
    <row r="39" spans="1:6" ht="15.6" customHeight="1" x14ac:dyDescent="0.3">
      <c r="A39" s="24">
        <v>19</v>
      </c>
      <c r="B39" s="25" t="s">
        <v>54</v>
      </c>
      <c r="C39" s="26">
        <v>1</v>
      </c>
      <c r="D39" s="26" t="s">
        <v>49</v>
      </c>
      <c r="E39" s="26"/>
      <c r="F39" s="26"/>
    </row>
    <row r="40" spans="1:6" ht="15.6" customHeight="1" x14ac:dyDescent="0.3">
      <c r="A40" s="23"/>
      <c r="B40" s="29"/>
      <c r="C40" s="26"/>
      <c r="D40" s="26"/>
      <c r="E40" s="26"/>
      <c r="F40" s="26"/>
    </row>
    <row r="41" spans="1:6" ht="15.6" customHeight="1" x14ac:dyDescent="0.3">
      <c r="A41" s="24">
        <v>20</v>
      </c>
      <c r="B41" s="25" t="s">
        <v>331</v>
      </c>
      <c r="C41" s="26">
        <v>2</v>
      </c>
      <c r="D41" s="26" t="s">
        <v>49</v>
      </c>
      <c r="E41" s="26"/>
      <c r="F41" s="26"/>
    </row>
    <row r="42" spans="1:6" ht="15.6" customHeight="1" x14ac:dyDescent="0.3">
      <c r="A42" s="23"/>
      <c r="B42" s="23"/>
      <c r="C42" s="26"/>
      <c r="D42" s="26"/>
      <c r="E42" s="26"/>
      <c r="F42" s="26"/>
    </row>
    <row r="43" spans="1:6" ht="15.6" customHeight="1" x14ac:dyDescent="0.3">
      <c r="A43" s="24"/>
      <c r="B43" s="25"/>
      <c r="C43" s="26"/>
      <c r="D43" s="26"/>
      <c r="E43" s="26"/>
      <c r="F43" s="26"/>
    </row>
    <row r="44" spans="1:6" ht="15.6" customHeight="1" x14ac:dyDescent="0.3">
      <c r="A44" s="23"/>
      <c r="B44" s="23"/>
      <c r="C44" s="23"/>
      <c r="D44" s="23"/>
      <c r="E44" s="22" t="s">
        <v>34</v>
      </c>
      <c r="F44" s="30"/>
    </row>
    <row r="45" spans="1:6" ht="15.6" customHeight="1" x14ac:dyDescent="0.3">
      <c r="A45" s="23"/>
      <c r="B45" s="23"/>
      <c r="C45" s="23"/>
      <c r="D45" s="23"/>
      <c r="E45" s="23"/>
      <c r="F45" s="23"/>
    </row>
  </sheetData>
  <mergeCells count="2">
    <mergeCell ref="A1:F1"/>
    <mergeCell ref="A2:F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ABSTRACT SHEET</vt:lpstr>
      <vt:lpstr>boq - toilet areas</vt:lpstr>
      <vt:lpstr>boq - boxes</vt:lpstr>
      <vt:lpstr>boq - president box</vt:lpstr>
      <vt:lpstr>boq - press box</vt:lpstr>
      <vt:lpstr>boq - electrical works</vt:lpstr>
      <vt:lpstr>boq - plumbing works</vt:lpstr>
      <vt:lpstr>boq - mca office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Vishrut</dc:creator>
  <cp:lastModifiedBy>Vishrut</cp:lastModifiedBy>
  <cp:lastPrinted>2023-07-17T08:29:26Z</cp:lastPrinted>
  <dcterms:created xsi:type="dcterms:W3CDTF">2015-06-05T18:17:20Z</dcterms:created>
  <dcterms:modified xsi:type="dcterms:W3CDTF">2023-07-25T07:33:45Z</dcterms:modified>
</cp:coreProperties>
</file>